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ausfp01\TX_AUS\AUS_TPTO\069226615 - Georgetown RIF\TECH\XLS\CIP\ESTIMATOR\"/>
    </mc:Choice>
  </mc:AlternateContent>
  <xr:revisionPtr revIDLastSave="0" documentId="13_ncr:1_{39F2E50D-B295-4364-913B-06255AB0028B}" xr6:coauthVersionLast="45" xr6:coauthVersionMax="45" xr10:uidLastSave="{00000000-0000-0000-0000-000000000000}"/>
  <workbookProtection workbookAlgorithmName="SHA-512" workbookHashValue="rmTdK55qsv0pMyrZL0w/RUhYYg3EkcYBWqBK8O7/pgrLp0WRZeLMODPu8/AIzz1XSlX6hp7RIUQcA+T3UVs4tQ==" workbookSaltValue="UyMTCHjPXmGbF0LvkZ6Scg==" workbookSpinCount="100000" lockStructure="1"/>
  <bookViews>
    <workbookView xWindow="-120" yWindow="-120" windowWidth="25440" windowHeight="15390" xr2:uid="{CB2C1332-F811-418B-B5DA-6F51DDA20C35}"/>
  </bookViews>
  <sheets>
    <sheet name="TIF_Worksheet" sheetId="1" r:id="rId1"/>
    <sheet name="Service Areas" sheetId="14" r:id="rId2"/>
    <sheet name="Land_Use_Descriptions" sheetId="6" r:id="rId3"/>
    <sheet name="Max_Rate" sheetId="13" r:id="rId4"/>
    <sheet name="Collection_Rate_B1" sheetId="17" r:id="rId5"/>
    <sheet name="Collection_Rate_B2" sheetId="18" r:id="rId6"/>
  </sheets>
  <externalReferences>
    <externalReference r:id="rId7"/>
    <externalReference r:id="rId8"/>
  </externalReferences>
  <definedNames>
    <definedName name="_xlnm._FilterDatabase" localSheetId="2" hidden="1">Land_Use_Descriptions!$A$1:$D$81</definedName>
    <definedName name="LandUse" localSheetId="4">#REF!</definedName>
    <definedName name="LandUse" localSheetId="5">#REF!</definedName>
    <definedName name="LandUse" localSheetId="3">Max_Rate!$A$3:$A$80</definedName>
    <definedName name="LandUse">Land_Use_Descriptions!$A$3:$A$78</definedName>
    <definedName name="List" localSheetId="4">#REF!</definedName>
    <definedName name="List" localSheetId="5">#REF!</definedName>
    <definedName name="List">'[1]NEW ROAD'!$A$2:$A$4</definedName>
    <definedName name="Permit" localSheetId="4">'[2]Estimator Worksheet'!$Q$14:$Q$16</definedName>
    <definedName name="Permit" localSheetId="5">'[2]Estimator Worksheet'!$Q$14:$Q$16</definedName>
    <definedName name="Permit">TIF_Worksheet!$Q$10:$Q$13</definedName>
    <definedName name="Plat" localSheetId="4">'[2]Estimator Worksheet'!$Q$11:$Q$13</definedName>
    <definedName name="Plat" localSheetId="5">'[2]Estimator Worksheet'!$Q$11:$Q$13</definedName>
    <definedName name="Plat">TIF_Worksheet!$P$10:$P$13</definedName>
    <definedName name="_xlnm.Print_Area" localSheetId="4">Collection_Rate_B1!$A$1:$W$88</definedName>
    <definedName name="_xlnm.Print_Area" localSheetId="5">Collection_Rate_B2!$A$1:$W$88</definedName>
    <definedName name="_xlnm.Print_Area" localSheetId="2">Land_Use_Descriptions!$A$1:$C$78</definedName>
    <definedName name="_xlnm.Print_Area" localSheetId="3">Max_Rate!$A$1:$M$79</definedName>
    <definedName name="_xlnm.Print_Area" localSheetId="0">TIF_Worksheet!$A$1:$K$50</definedName>
    <definedName name="_xlnm.Print_Titles" localSheetId="4">Collection_Rate_B1!$1:$1</definedName>
    <definedName name="_xlnm.Print_Titles" localSheetId="5">Collection_Rate_B2!$1:$3</definedName>
    <definedName name="SA">'[2]Estimator Worksheet'!$Q$3:$Q$6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0" i="1" l="1"/>
  <c r="G29" i="1"/>
  <c r="G28" i="1"/>
  <c r="G27" i="1"/>
  <c r="G26" i="1"/>
  <c r="G25" i="1"/>
  <c r="G24" i="1"/>
  <c r="G23" i="1"/>
  <c r="J30" i="1" l="1"/>
  <c r="Q78" i="17"/>
  <c r="U67" i="17"/>
  <c r="T58" i="17"/>
  <c r="T46" i="17"/>
  <c r="T23" i="17"/>
  <c r="P21" i="17"/>
  <c r="E41" i="1"/>
  <c r="E40" i="1"/>
  <c r="E39" i="1"/>
  <c r="E38" i="1"/>
  <c r="F41" i="1"/>
  <c r="F40" i="1"/>
  <c r="F39" i="1"/>
  <c r="F38" i="1"/>
  <c r="J41" i="1"/>
  <c r="J40" i="1"/>
  <c r="J39" i="1"/>
  <c r="H11" i="1" l="1"/>
  <c r="M39" i="1" l="1"/>
  <c r="J29" i="1"/>
  <c r="J28" i="1"/>
  <c r="J27" i="1"/>
  <c r="J26" i="1"/>
  <c r="J25" i="1"/>
  <c r="J24" i="1"/>
  <c r="I41" i="1" l="1"/>
  <c r="I40" i="1"/>
  <c r="I39" i="1"/>
  <c r="I38" i="1"/>
  <c r="J38" i="1" s="1"/>
  <c r="I30" i="1"/>
  <c r="I29" i="1"/>
  <c r="I28" i="1"/>
  <c r="I27" i="1"/>
  <c r="I26" i="1"/>
  <c r="I25" i="1"/>
  <c r="I24" i="1"/>
  <c r="I23" i="1"/>
  <c r="J23" i="1" s="1"/>
  <c r="J31" i="1" s="1"/>
  <c r="H30" i="1"/>
  <c r="H29" i="1"/>
  <c r="H28" i="1"/>
  <c r="H27" i="1"/>
  <c r="H26" i="1"/>
  <c r="H25" i="1"/>
  <c r="H24" i="1"/>
  <c r="H23" i="1"/>
  <c r="F24" i="1"/>
  <c r="F25" i="1"/>
  <c r="F26" i="1"/>
  <c r="F27" i="1"/>
  <c r="F28" i="1"/>
  <c r="F29" i="1"/>
  <c r="F30" i="1"/>
  <c r="E24" i="1"/>
  <c r="E25" i="1"/>
  <c r="E26" i="1"/>
  <c r="E27" i="1"/>
  <c r="E28" i="1"/>
  <c r="E29" i="1"/>
  <c r="E30" i="1"/>
  <c r="C24" i="1"/>
  <c r="C25" i="1"/>
  <c r="C26" i="1"/>
  <c r="C27" i="1"/>
  <c r="C28" i="1"/>
  <c r="C29" i="1"/>
  <c r="C30" i="1"/>
  <c r="F23" i="1"/>
  <c r="E23" i="1"/>
  <c r="J42" i="1" l="1"/>
  <c r="J48" i="1" s="1"/>
  <c r="H31" i="1"/>
  <c r="M79" i="13"/>
  <c r="L79" i="13"/>
  <c r="K79" i="13"/>
  <c r="J79" i="13"/>
  <c r="I79" i="13"/>
  <c r="H79" i="13"/>
  <c r="G79" i="13"/>
  <c r="F79" i="13"/>
  <c r="E79" i="13"/>
  <c r="M78" i="13"/>
  <c r="L78" i="13"/>
  <c r="K78" i="13"/>
  <c r="J78" i="13"/>
  <c r="I78" i="13"/>
  <c r="H78" i="13"/>
  <c r="G78" i="13"/>
  <c r="F78" i="13"/>
  <c r="E78" i="13"/>
  <c r="M77" i="13"/>
  <c r="L77" i="13"/>
  <c r="K77" i="13"/>
  <c r="J77" i="13"/>
  <c r="I77" i="13"/>
  <c r="H77" i="13"/>
  <c r="G77" i="13"/>
  <c r="F77" i="13"/>
  <c r="E77" i="13"/>
  <c r="M75" i="13"/>
  <c r="L75" i="13"/>
  <c r="K75" i="13"/>
  <c r="J75" i="13"/>
  <c r="I75" i="13"/>
  <c r="H75" i="13"/>
  <c r="G75" i="13"/>
  <c r="F75" i="13"/>
  <c r="E75" i="13"/>
  <c r="M74" i="13"/>
  <c r="L74" i="13"/>
  <c r="K74" i="13"/>
  <c r="J74" i="13"/>
  <c r="I74" i="13"/>
  <c r="H74" i="13"/>
  <c r="G74" i="13"/>
  <c r="F74" i="13"/>
  <c r="E74" i="13"/>
  <c r="M73" i="13"/>
  <c r="L73" i="13"/>
  <c r="K73" i="13"/>
  <c r="J73" i="13"/>
  <c r="I73" i="13"/>
  <c r="H73" i="13"/>
  <c r="G73" i="13"/>
  <c r="F73" i="13"/>
  <c r="E73" i="13"/>
  <c r="M72" i="13"/>
  <c r="L72" i="13"/>
  <c r="K72" i="13"/>
  <c r="J72" i="13"/>
  <c r="I72" i="13"/>
  <c r="H72" i="13"/>
  <c r="G72" i="13"/>
  <c r="F72" i="13"/>
  <c r="E72" i="13"/>
  <c r="M71" i="13"/>
  <c r="L71" i="13"/>
  <c r="K71" i="13"/>
  <c r="J71" i="13"/>
  <c r="I71" i="13"/>
  <c r="H71" i="13"/>
  <c r="G71" i="13"/>
  <c r="F71" i="13"/>
  <c r="E71" i="13"/>
  <c r="M70" i="13"/>
  <c r="L70" i="13"/>
  <c r="K70" i="13"/>
  <c r="J70" i="13"/>
  <c r="I70" i="13"/>
  <c r="H70" i="13"/>
  <c r="G70" i="13"/>
  <c r="F70" i="13"/>
  <c r="E70" i="13"/>
  <c r="M69" i="13"/>
  <c r="L69" i="13"/>
  <c r="K69" i="13"/>
  <c r="J69" i="13"/>
  <c r="I69" i="13"/>
  <c r="H69" i="13"/>
  <c r="G69" i="13"/>
  <c r="F69" i="13"/>
  <c r="E69" i="13"/>
  <c r="M68" i="13"/>
  <c r="L68" i="13"/>
  <c r="K68" i="13"/>
  <c r="J68" i="13"/>
  <c r="I68" i="13"/>
  <c r="H68" i="13"/>
  <c r="G68" i="13"/>
  <c r="F68" i="13"/>
  <c r="E68" i="13"/>
  <c r="M67" i="13"/>
  <c r="L67" i="13"/>
  <c r="K67" i="13"/>
  <c r="J67" i="13"/>
  <c r="I67" i="13"/>
  <c r="H67" i="13"/>
  <c r="G67" i="13"/>
  <c r="F67" i="13"/>
  <c r="E67" i="13"/>
  <c r="M65" i="13"/>
  <c r="L65" i="13"/>
  <c r="K65" i="13"/>
  <c r="J65" i="13"/>
  <c r="I65" i="13"/>
  <c r="H65" i="13"/>
  <c r="G65" i="13"/>
  <c r="F65" i="13"/>
  <c r="E65" i="13"/>
  <c r="M64" i="13"/>
  <c r="L64" i="13"/>
  <c r="K64" i="13"/>
  <c r="J64" i="13"/>
  <c r="I64" i="13"/>
  <c r="H64" i="13"/>
  <c r="G64" i="13"/>
  <c r="F64" i="13"/>
  <c r="E64" i="13"/>
  <c r="M63" i="13"/>
  <c r="L63" i="13"/>
  <c r="K63" i="13"/>
  <c r="J63" i="13"/>
  <c r="I63" i="13"/>
  <c r="H63" i="13"/>
  <c r="G63" i="13"/>
  <c r="F63" i="13"/>
  <c r="E63" i="13"/>
  <c r="M62" i="13"/>
  <c r="L62" i="13"/>
  <c r="K62" i="13"/>
  <c r="J62" i="13"/>
  <c r="I62" i="13"/>
  <c r="H62" i="13"/>
  <c r="G62" i="13"/>
  <c r="F62" i="13"/>
  <c r="E62" i="13"/>
  <c r="M61" i="13"/>
  <c r="L61" i="13"/>
  <c r="K61" i="13"/>
  <c r="J61" i="13"/>
  <c r="I61" i="13"/>
  <c r="H61" i="13"/>
  <c r="G61" i="13"/>
  <c r="F61" i="13"/>
  <c r="E61" i="13"/>
  <c r="M59" i="13"/>
  <c r="L59" i="13"/>
  <c r="K59" i="13"/>
  <c r="J59" i="13"/>
  <c r="I59" i="13"/>
  <c r="H59" i="13"/>
  <c r="G59" i="13"/>
  <c r="F59" i="13"/>
  <c r="E59" i="13"/>
  <c r="M58" i="13"/>
  <c r="L58" i="13"/>
  <c r="K58" i="13"/>
  <c r="J58" i="13"/>
  <c r="I58" i="13"/>
  <c r="H58" i="13"/>
  <c r="G58" i="13"/>
  <c r="F58" i="13"/>
  <c r="E58" i="13"/>
  <c r="M57" i="13"/>
  <c r="L57" i="13"/>
  <c r="K57" i="13"/>
  <c r="J57" i="13"/>
  <c r="I57" i="13"/>
  <c r="H57" i="13"/>
  <c r="G57" i="13"/>
  <c r="F57" i="13"/>
  <c r="E57" i="13"/>
  <c r="M56" i="13"/>
  <c r="L56" i="13"/>
  <c r="K56" i="13"/>
  <c r="J56" i="13"/>
  <c r="I56" i="13"/>
  <c r="H56" i="13"/>
  <c r="G56" i="13"/>
  <c r="F56" i="13"/>
  <c r="E56" i="13"/>
  <c r="M55" i="13"/>
  <c r="L55" i="13"/>
  <c r="K55" i="13"/>
  <c r="J55" i="13"/>
  <c r="I55" i="13"/>
  <c r="H55" i="13"/>
  <c r="G55" i="13"/>
  <c r="F55" i="13"/>
  <c r="E55" i="13"/>
  <c r="M54" i="13"/>
  <c r="L54" i="13"/>
  <c r="K54" i="13"/>
  <c r="J54" i="13"/>
  <c r="I54" i="13"/>
  <c r="H54" i="13"/>
  <c r="G54" i="13"/>
  <c r="F54" i="13"/>
  <c r="E54" i="13"/>
  <c r="M53" i="13"/>
  <c r="L53" i="13"/>
  <c r="K53" i="13"/>
  <c r="J53" i="13"/>
  <c r="I53" i="13"/>
  <c r="H53" i="13"/>
  <c r="G53" i="13"/>
  <c r="F53" i="13"/>
  <c r="E53" i="13"/>
  <c r="M52" i="13"/>
  <c r="L52" i="13"/>
  <c r="K52" i="13"/>
  <c r="J52" i="13"/>
  <c r="I52" i="13"/>
  <c r="H52" i="13"/>
  <c r="G52" i="13"/>
  <c r="F52" i="13"/>
  <c r="E52" i="13"/>
  <c r="M50" i="13"/>
  <c r="L50" i="13"/>
  <c r="K50" i="13"/>
  <c r="J50" i="13"/>
  <c r="I50" i="13"/>
  <c r="H50" i="13"/>
  <c r="G50" i="13"/>
  <c r="F50" i="13"/>
  <c r="E50" i="13"/>
  <c r="M49" i="13"/>
  <c r="L49" i="13"/>
  <c r="K49" i="13"/>
  <c r="J49" i="13"/>
  <c r="I49" i="13"/>
  <c r="H49" i="13"/>
  <c r="G49" i="13"/>
  <c r="F49" i="13"/>
  <c r="E49" i="13"/>
  <c r="M48" i="13"/>
  <c r="L48" i="13"/>
  <c r="K48" i="13"/>
  <c r="J48" i="13"/>
  <c r="I48" i="13"/>
  <c r="H48" i="13"/>
  <c r="G48" i="13"/>
  <c r="F48" i="13"/>
  <c r="E48" i="13"/>
  <c r="M47" i="13"/>
  <c r="L47" i="13"/>
  <c r="K47" i="13"/>
  <c r="J47" i="13"/>
  <c r="I47" i="13"/>
  <c r="H47" i="13"/>
  <c r="G47" i="13"/>
  <c r="F47" i="13"/>
  <c r="E47" i="13"/>
  <c r="M46" i="13"/>
  <c r="L46" i="13"/>
  <c r="K46" i="13"/>
  <c r="J46" i="13"/>
  <c r="I46" i="13"/>
  <c r="H46" i="13"/>
  <c r="G46" i="13"/>
  <c r="F46" i="13"/>
  <c r="E46" i="13"/>
  <c r="M44" i="13"/>
  <c r="L44" i="13"/>
  <c r="K44" i="13"/>
  <c r="J44" i="13"/>
  <c r="I44" i="13"/>
  <c r="H44" i="13"/>
  <c r="G44" i="13"/>
  <c r="F44" i="13"/>
  <c r="E44" i="13"/>
  <c r="M43" i="13"/>
  <c r="L43" i="13"/>
  <c r="K43" i="13"/>
  <c r="J43" i="13"/>
  <c r="I43" i="13"/>
  <c r="H43" i="13"/>
  <c r="G43" i="13"/>
  <c r="F43" i="13"/>
  <c r="E43" i="13"/>
  <c r="M42" i="13"/>
  <c r="L42" i="13"/>
  <c r="K42" i="13"/>
  <c r="J42" i="13"/>
  <c r="I42" i="13"/>
  <c r="H42" i="13"/>
  <c r="G42" i="13"/>
  <c r="F42" i="13"/>
  <c r="E42" i="13"/>
  <c r="M41" i="13"/>
  <c r="L41" i="13"/>
  <c r="K41" i="13"/>
  <c r="J41" i="13"/>
  <c r="I41" i="13"/>
  <c r="H41" i="13"/>
  <c r="G41" i="13"/>
  <c r="F41" i="13"/>
  <c r="E41" i="13"/>
  <c r="M39" i="13"/>
  <c r="L39" i="13"/>
  <c r="K39" i="13"/>
  <c r="J39" i="13"/>
  <c r="I39" i="13"/>
  <c r="H39" i="13"/>
  <c r="G39" i="13"/>
  <c r="F39" i="13"/>
  <c r="E39" i="13"/>
  <c r="M38" i="13"/>
  <c r="L38" i="13"/>
  <c r="K38" i="13"/>
  <c r="J38" i="13"/>
  <c r="I38" i="13"/>
  <c r="H38" i="13"/>
  <c r="G38" i="13"/>
  <c r="F38" i="13"/>
  <c r="E38" i="13"/>
  <c r="M37" i="13"/>
  <c r="L37" i="13"/>
  <c r="K37" i="13"/>
  <c r="J37" i="13"/>
  <c r="I37" i="13"/>
  <c r="H37" i="13"/>
  <c r="G37" i="13"/>
  <c r="F37" i="13"/>
  <c r="E37" i="13"/>
  <c r="M36" i="13"/>
  <c r="L36" i="13"/>
  <c r="K36" i="13"/>
  <c r="J36" i="13"/>
  <c r="I36" i="13"/>
  <c r="H36" i="13"/>
  <c r="G36" i="13"/>
  <c r="F36" i="13"/>
  <c r="E36" i="13"/>
  <c r="M35" i="13"/>
  <c r="L35" i="13"/>
  <c r="K35" i="13"/>
  <c r="J35" i="13"/>
  <c r="I35" i="13"/>
  <c r="H35" i="13"/>
  <c r="G35" i="13"/>
  <c r="F35" i="13"/>
  <c r="E35" i="13"/>
  <c r="M34" i="13"/>
  <c r="L34" i="13"/>
  <c r="K34" i="13"/>
  <c r="J34" i="13"/>
  <c r="I34" i="13"/>
  <c r="H34" i="13"/>
  <c r="G34" i="13"/>
  <c r="F34" i="13"/>
  <c r="E34" i="13"/>
  <c r="M33" i="13"/>
  <c r="L33" i="13"/>
  <c r="K33" i="13"/>
  <c r="J33" i="13"/>
  <c r="I33" i="13"/>
  <c r="H33" i="13"/>
  <c r="G33" i="13"/>
  <c r="F33" i="13"/>
  <c r="E33" i="13"/>
  <c r="M31" i="13"/>
  <c r="L31" i="13"/>
  <c r="K31" i="13"/>
  <c r="J31" i="13"/>
  <c r="I31" i="13"/>
  <c r="H31" i="13"/>
  <c r="G31" i="13"/>
  <c r="F31" i="13"/>
  <c r="E31" i="13"/>
  <c r="M30" i="13"/>
  <c r="L30" i="13"/>
  <c r="K30" i="13"/>
  <c r="J30" i="13"/>
  <c r="I30" i="13"/>
  <c r="H30" i="13"/>
  <c r="G30" i="13"/>
  <c r="F30" i="13"/>
  <c r="E30" i="13"/>
  <c r="M29" i="13"/>
  <c r="L29" i="13"/>
  <c r="K29" i="13"/>
  <c r="J29" i="13"/>
  <c r="I29" i="13"/>
  <c r="H29" i="13"/>
  <c r="G29" i="13"/>
  <c r="F29" i="13"/>
  <c r="E29" i="13"/>
  <c r="M28" i="13"/>
  <c r="L28" i="13"/>
  <c r="K28" i="13"/>
  <c r="J28" i="13"/>
  <c r="I28" i="13"/>
  <c r="H28" i="13"/>
  <c r="G28" i="13"/>
  <c r="F28" i="13"/>
  <c r="E28" i="13"/>
  <c r="M27" i="13"/>
  <c r="L27" i="13"/>
  <c r="K27" i="13"/>
  <c r="J27" i="13"/>
  <c r="I27" i="13"/>
  <c r="H27" i="13"/>
  <c r="G27" i="13"/>
  <c r="F27" i="13"/>
  <c r="E27" i="13"/>
  <c r="M26" i="13"/>
  <c r="L26" i="13"/>
  <c r="K26" i="13"/>
  <c r="J26" i="13"/>
  <c r="I26" i="13"/>
  <c r="H26" i="13"/>
  <c r="G26" i="13"/>
  <c r="F26" i="13"/>
  <c r="E26" i="13"/>
  <c r="M25" i="13"/>
  <c r="L25" i="13"/>
  <c r="K25" i="13"/>
  <c r="J25" i="13"/>
  <c r="I25" i="13"/>
  <c r="H25" i="13"/>
  <c r="G25" i="13"/>
  <c r="F25" i="13"/>
  <c r="E25" i="13"/>
  <c r="H23" i="13"/>
  <c r="E23" i="13"/>
  <c r="M23" i="13"/>
  <c r="L23" i="13"/>
  <c r="K23" i="13"/>
  <c r="J23" i="13"/>
  <c r="I23" i="13"/>
  <c r="G23" i="13"/>
  <c r="F23" i="13"/>
  <c r="M22" i="13"/>
  <c r="L22" i="13"/>
  <c r="K22" i="13"/>
  <c r="J22" i="13"/>
  <c r="I22" i="13"/>
  <c r="H22" i="13"/>
  <c r="G22" i="13"/>
  <c r="F22" i="13"/>
  <c r="E22" i="13"/>
  <c r="J18" i="13"/>
  <c r="M20" i="13"/>
  <c r="L20" i="13"/>
  <c r="M19" i="13"/>
  <c r="L19" i="13"/>
  <c r="M18" i="13"/>
  <c r="L18" i="13"/>
  <c r="M17" i="13"/>
  <c r="L17" i="13"/>
  <c r="M16" i="13"/>
  <c r="L16" i="13"/>
  <c r="M15" i="13"/>
  <c r="L15" i="13"/>
  <c r="M14" i="13"/>
  <c r="L14" i="13"/>
  <c r="M11" i="13"/>
  <c r="L11" i="13"/>
  <c r="M10" i="13"/>
  <c r="L10" i="13"/>
  <c r="M9" i="13"/>
  <c r="L9" i="13"/>
  <c r="M8" i="13"/>
  <c r="L8" i="13"/>
  <c r="M5" i="13"/>
  <c r="L5" i="13"/>
  <c r="M7" i="13"/>
  <c r="L7" i="13"/>
  <c r="M13" i="13"/>
  <c r="L13" i="13"/>
  <c r="K20" i="13"/>
  <c r="J20" i="13"/>
  <c r="I20" i="13"/>
  <c r="H20" i="13"/>
  <c r="G20" i="13"/>
  <c r="F20" i="13"/>
  <c r="E20" i="13"/>
  <c r="K19" i="13"/>
  <c r="J19" i="13"/>
  <c r="I19" i="13"/>
  <c r="H19" i="13"/>
  <c r="G19" i="13"/>
  <c r="F19" i="13"/>
  <c r="E19" i="13"/>
  <c r="K18" i="13"/>
  <c r="I18" i="13"/>
  <c r="H18" i="13"/>
  <c r="G18" i="13"/>
  <c r="F18" i="13"/>
  <c r="E18" i="13"/>
  <c r="K17" i="13"/>
  <c r="J17" i="13"/>
  <c r="I17" i="13"/>
  <c r="H17" i="13"/>
  <c r="G17" i="13"/>
  <c r="F17" i="13"/>
  <c r="E17" i="13"/>
  <c r="K16" i="13"/>
  <c r="J16" i="13"/>
  <c r="I16" i="13"/>
  <c r="H16" i="13"/>
  <c r="G16" i="13"/>
  <c r="F16" i="13"/>
  <c r="E16" i="13"/>
  <c r="K15" i="13"/>
  <c r="J15" i="13"/>
  <c r="I15" i="13"/>
  <c r="H15" i="13"/>
  <c r="G15" i="13"/>
  <c r="F15" i="13"/>
  <c r="E15" i="13"/>
  <c r="K14" i="13"/>
  <c r="J14" i="13"/>
  <c r="I14" i="13"/>
  <c r="H14" i="13"/>
  <c r="G14" i="13"/>
  <c r="F14" i="13"/>
  <c r="E14" i="13"/>
  <c r="K13" i="13"/>
  <c r="J13" i="13"/>
  <c r="I13" i="13"/>
  <c r="H13" i="13"/>
  <c r="G13" i="13"/>
  <c r="F13" i="13"/>
  <c r="E13" i="13"/>
  <c r="K11" i="13"/>
  <c r="K7" i="13"/>
  <c r="K9" i="13"/>
  <c r="I9" i="13"/>
  <c r="E11" i="13"/>
  <c r="E10" i="13"/>
  <c r="E9" i="13"/>
  <c r="E8" i="13"/>
  <c r="J11" i="13"/>
  <c r="I11" i="13"/>
  <c r="H11" i="13"/>
  <c r="G11" i="13"/>
  <c r="F11" i="13"/>
  <c r="K10" i="13"/>
  <c r="J10" i="13"/>
  <c r="I10" i="13"/>
  <c r="H10" i="13"/>
  <c r="G10" i="13"/>
  <c r="F10" i="13"/>
  <c r="J9" i="13"/>
  <c r="H9" i="13"/>
  <c r="G9" i="13"/>
  <c r="F9" i="13"/>
  <c r="K8" i="13"/>
  <c r="J8" i="13"/>
  <c r="I8" i="13"/>
  <c r="H8" i="13"/>
  <c r="G8" i="13"/>
  <c r="F8" i="13"/>
  <c r="J7" i="13"/>
  <c r="I7" i="13"/>
  <c r="H7" i="13"/>
  <c r="G7" i="13"/>
  <c r="F7" i="13"/>
  <c r="E7" i="13"/>
  <c r="E5" i="13"/>
  <c r="K5" i="13"/>
  <c r="J5" i="13"/>
  <c r="I5" i="13"/>
  <c r="H5" i="13"/>
  <c r="G5" i="13"/>
  <c r="F5" i="13"/>
  <c r="C39" i="1" l="1"/>
  <c r="C40" i="1"/>
  <c r="C41" i="1"/>
  <c r="C38" i="1"/>
  <c r="C23" i="1"/>
  <c r="K83" i="18" l="1"/>
  <c r="L83" i="18" s="1"/>
  <c r="M83" i="18" s="1"/>
  <c r="H83" i="18"/>
  <c r="K82" i="18"/>
  <c r="L82" i="18" s="1"/>
  <c r="M82" i="18" s="1"/>
  <c r="H82" i="18"/>
  <c r="K81" i="18"/>
  <c r="L81" i="18" s="1"/>
  <c r="M81" i="18" s="1"/>
  <c r="R81" i="18" s="1"/>
  <c r="H81" i="18"/>
  <c r="K79" i="18"/>
  <c r="L79" i="18" s="1"/>
  <c r="H79" i="18"/>
  <c r="K78" i="18"/>
  <c r="L78" i="18" s="1"/>
  <c r="H78" i="18"/>
  <c r="K77" i="18"/>
  <c r="L77" i="18" s="1"/>
  <c r="M77" i="18" s="1"/>
  <c r="H77" i="18"/>
  <c r="K76" i="18"/>
  <c r="L76" i="18" s="1"/>
  <c r="M76" i="18" s="1"/>
  <c r="H76" i="18"/>
  <c r="K75" i="18"/>
  <c r="L75" i="18" s="1"/>
  <c r="H75" i="18"/>
  <c r="K74" i="18"/>
  <c r="L74" i="18" s="1"/>
  <c r="M74" i="18" s="1"/>
  <c r="P74" i="18" s="1"/>
  <c r="H74" i="18"/>
  <c r="L73" i="18"/>
  <c r="K73" i="18"/>
  <c r="H73" i="18"/>
  <c r="K72" i="18"/>
  <c r="L72" i="18" s="1"/>
  <c r="H72" i="18"/>
  <c r="K71" i="18"/>
  <c r="L71" i="18" s="1"/>
  <c r="H71" i="18"/>
  <c r="K69" i="18"/>
  <c r="L69" i="18" s="1"/>
  <c r="H69" i="18"/>
  <c r="K68" i="18"/>
  <c r="L68" i="18" s="1"/>
  <c r="H68" i="18"/>
  <c r="K67" i="18"/>
  <c r="L67" i="18" s="1"/>
  <c r="H67" i="18"/>
  <c r="K66" i="18"/>
  <c r="L66" i="18" s="1"/>
  <c r="H66" i="18"/>
  <c r="K65" i="18"/>
  <c r="L65" i="18" s="1"/>
  <c r="H65" i="18"/>
  <c r="K63" i="18"/>
  <c r="L63" i="18" s="1"/>
  <c r="H63" i="18"/>
  <c r="K62" i="18"/>
  <c r="L62" i="18" s="1"/>
  <c r="H62" i="18"/>
  <c r="K61" i="18"/>
  <c r="L61" i="18" s="1"/>
  <c r="H61" i="18"/>
  <c r="K60" i="18"/>
  <c r="L60" i="18" s="1"/>
  <c r="H60" i="18"/>
  <c r="K59" i="18"/>
  <c r="L59" i="18" s="1"/>
  <c r="H59" i="18"/>
  <c r="K58" i="18"/>
  <c r="L58" i="18" s="1"/>
  <c r="H58" i="18"/>
  <c r="K57" i="18"/>
  <c r="L57" i="18" s="1"/>
  <c r="H57" i="18"/>
  <c r="K56" i="18"/>
  <c r="L56" i="18" s="1"/>
  <c r="H56" i="18"/>
  <c r="K54" i="18"/>
  <c r="L54" i="18" s="1"/>
  <c r="H54" i="18"/>
  <c r="K53" i="18"/>
  <c r="L53" i="18" s="1"/>
  <c r="H53" i="18"/>
  <c r="K52" i="18"/>
  <c r="L52" i="18" s="1"/>
  <c r="H52" i="18"/>
  <c r="K51" i="18"/>
  <c r="L51" i="18" s="1"/>
  <c r="H51" i="18"/>
  <c r="K50" i="18"/>
  <c r="L50" i="18" s="1"/>
  <c r="H50" i="18"/>
  <c r="K48" i="18"/>
  <c r="L48" i="18" s="1"/>
  <c r="H48" i="18"/>
  <c r="K47" i="18"/>
  <c r="L47" i="18" s="1"/>
  <c r="H47" i="18"/>
  <c r="K46" i="18"/>
  <c r="L46" i="18" s="1"/>
  <c r="H46" i="18"/>
  <c r="K45" i="18"/>
  <c r="L45" i="18" s="1"/>
  <c r="H45" i="18"/>
  <c r="K43" i="18"/>
  <c r="L43" i="18" s="1"/>
  <c r="H43" i="18"/>
  <c r="K42" i="18"/>
  <c r="L42" i="18" s="1"/>
  <c r="H42" i="18"/>
  <c r="K41" i="18"/>
  <c r="L41" i="18" s="1"/>
  <c r="H41" i="18"/>
  <c r="K40" i="18"/>
  <c r="L40" i="18" s="1"/>
  <c r="H40" i="18"/>
  <c r="K39" i="18"/>
  <c r="L39" i="18" s="1"/>
  <c r="H39" i="18"/>
  <c r="K38" i="18"/>
  <c r="L38" i="18" s="1"/>
  <c r="M38" i="18" s="1"/>
  <c r="V38" i="18" s="1"/>
  <c r="H38" i="18"/>
  <c r="K37" i="18"/>
  <c r="L37" i="18" s="1"/>
  <c r="H37" i="18"/>
  <c r="K35" i="18"/>
  <c r="L35" i="18" s="1"/>
  <c r="H35" i="18"/>
  <c r="K34" i="18"/>
  <c r="L34" i="18" s="1"/>
  <c r="H34" i="18"/>
  <c r="K33" i="18"/>
  <c r="L33" i="18" s="1"/>
  <c r="M33" i="18" s="1"/>
  <c r="H33" i="18"/>
  <c r="K32" i="18"/>
  <c r="L32" i="18" s="1"/>
  <c r="H32" i="18"/>
  <c r="K31" i="18"/>
  <c r="L31" i="18" s="1"/>
  <c r="H31" i="18"/>
  <c r="K30" i="18"/>
  <c r="L30" i="18" s="1"/>
  <c r="H30" i="18"/>
  <c r="K29" i="18"/>
  <c r="L29" i="18" s="1"/>
  <c r="H29" i="18"/>
  <c r="K27" i="18"/>
  <c r="L27" i="18" s="1"/>
  <c r="H27" i="18"/>
  <c r="K26" i="18"/>
  <c r="L26" i="18" s="1"/>
  <c r="M26" i="18" s="1"/>
  <c r="H26" i="18"/>
  <c r="K24" i="18"/>
  <c r="L24" i="18" s="1"/>
  <c r="H24" i="18"/>
  <c r="K23" i="18"/>
  <c r="L23" i="18" s="1"/>
  <c r="H23" i="18"/>
  <c r="K22" i="18"/>
  <c r="L22" i="18" s="1"/>
  <c r="H22" i="18"/>
  <c r="K21" i="18"/>
  <c r="L21" i="18" s="1"/>
  <c r="M21" i="18" s="1"/>
  <c r="T21" i="18" s="1"/>
  <c r="H21" i="18"/>
  <c r="K20" i="18"/>
  <c r="L20" i="18" s="1"/>
  <c r="H20" i="18"/>
  <c r="K19" i="18"/>
  <c r="L19" i="18" s="1"/>
  <c r="H19" i="18"/>
  <c r="K18" i="18"/>
  <c r="L18" i="18" s="1"/>
  <c r="H18" i="18"/>
  <c r="K17" i="18"/>
  <c r="L17" i="18" s="1"/>
  <c r="M17" i="18" s="1"/>
  <c r="H17" i="18"/>
  <c r="K15" i="18"/>
  <c r="L15" i="18" s="1"/>
  <c r="H15" i="18"/>
  <c r="K14" i="18"/>
  <c r="L14" i="18" s="1"/>
  <c r="M14" i="18" s="1"/>
  <c r="H14" i="18"/>
  <c r="K13" i="18"/>
  <c r="L13" i="18" s="1"/>
  <c r="H13" i="18"/>
  <c r="K12" i="18"/>
  <c r="L12" i="18" s="1"/>
  <c r="M12" i="18" s="1"/>
  <c r="H12" i="18"/>
  <c r="K11" i="18"/>
  <c r="L11" i="18" s="1"/>
  <c r="H11" i="18"/>
  <c r="K9" i="18"/>
  <c r="L9" i="18" s="1"/>
  <c r="M9" i="18" s="1"/>
  <c r="H9" i="18"/>
  <c r="K81" i="17"/>
  <c r="L81" i="17" s="1"/>
  <c r="K82" i="17"/>
  <c r="H83" i="17"/>
  <c r="H82" i="17"/>
  <c r="H81" i="17"/>
  <c r="K79" i="17"/>
  <c r="K77" i="17"/>
  <c r="L77" i="17" s="1"/>
  <c r="K73" i="17"/>
  <c r="H77" i="17"/>
  <c r="H72" i="17"/>
  <c r="K68" i="17"/>
  <c r="L68" i="17" s="1"/>
  <c r="K66" i="17"/>
  <c r="L66" i="17" s="1"/>
  <c r="H68" i="17"/>
  <c r="H65" i="17"/>
  <c r="K63" i="17"/>
  <c r="K56" i="17"/>
  <c r="K59" i="17"/>
  <c r="L59" i="17" s="1"/>
  <c r="H62" i="17"/>
  <c r="H59" i="17"/>
  <c r="K54" i="17"/>
  <c r="H52" i="17"/>
  <c r="K48" i="17"/>
  <c r="K47" i="17"/>
  <c r="L47" i="17" s="1"/>
  <c r="K46" i="17"/>
  <c r="K45" i="17"/>
  <c r="L45" i="17" s="1"/>
  <c r="H48" i="17"/>
  <c r="H47" i="17"/>
  <c r="H46" i="17"/>
  <c r="H45" i="17"/>
  <c r="H29" i="17"/>
  <c r="H32" i="17"/>
  <c r="H27" i="17"/>
  <c r="H26" i="17"/>
  <c r="H18" i="17"/>
  <c r="H22" i="17"/>
  <c r="K9" i="17"/>
  <c r="L9" i="17" s="1"/>
  <c r="M9" i="17" s="1"/>
  <c r="H9" i="17"/>
  <c r="H39" i="17"/>
  <c r="H40" i="17"/>
  <c r="K39" i="17"/>
  <c r="L39" i="17" s="1"/>
  <c r="M52" i="18" l="1"/>
  <c r="M15" i="18"/>
  <c r="Q15" i="18" s="1"/>
  <c r="M20" i="18"/>
  <c r="V20" i="18" s="1"/>
  <c r="M24" i="18"/>
  <c r="U24" i="18" s="1"/>
  <c r="M34" i="18"/>
  <c r="M43" i="18"/>
  <c r="R43" i="18" s="1"/>
  <c r="M48" i="18"/>
  <c r="M53" i="18"/>
  <c r="R53" i="18" s="1"/>
  <c r="M58" i="18"/>
  <c r="Q58" i="18" s="1"/>
  <c r="M35" i="18"/>
  <c r="P35" i="18" s="1"/>
  <c r="M22" i="18"/>
  <c r="W22" i="18" s="1"/>
  <c r="M27" i="18"/>
  <c r="S27" i="18" s="1"/>
  <c r="M62" i="18"/>
  <c r="V62" i="18" s="1"/>
  <c r="M67" i="18"/>
  <c r="V67" i="18" s="1"/>
  <c r="M72" i="18"/>
  <c r="M40" i="18"/>
  <c r="T40" i="18" s="1"/>
  <c r="M59" i="18"/>
  <c r="P59" i="18" s="1"/>
  <c r="M51" i="18"/>
  <c r="W51" i="18" s="1"/>
  <c r="M73" i="18"/>
  <c r="U73" i="18" s="1"/>
  <c r="M23" i="18"/>
  <c r="S23" i="18" s="1"/>
  <c r="M32" i="18"/>
  <c r="W32" i="18" s="1"/>
  <c r="M50" i="18"/>
  <c r="T50" i="18" s="1"/>
  <c r="M79" i="18"/>
  <c r="M63" i="18"/>
  <c r="S63" i="18" s="1"/>
  <c r="M68" i="18"/>
  <c r="Q68" i="18" s="1"/>
  <c r="V9" i="17"/>
  <c r="U9" i="17"/>
  <c r="T9" i="17"/>
  <c r="O9" i="17"/>
  <c r="M30" i="18"/>
  <c r="M57" i="18"/>
  <c r="V57" i="18" s="1"/>
  <c r="M65" i="18"/>
  <c r="U65" i="18" s="1"/>
  <c r="M69" i="18"/>
  <c r="M31" i="18"/>
  <c r="M39" i="18"/>
  <c r="Q39" i="18" s="1"/>
  <c r="M61" i="18"/>
  <c r="O61" i="18" s="1"/>
  <c r="M66" i="18"/>
  <c r="S66" i="18" s="1"/>
  <c r="W33" i="18"/>
  <c r="V33" i="18"/>
  <c r="R33" i="18"/>
  <c r="O33" i="18"/>
  <c r="R34" i="18"/>
  <c r="Q34" i="18"/>
  <c r="U34" i="18"/>
  <c r="W52" i="18"/>
  <c r="O52" i="18"/>
  <c r="V14" i="18"/>
  <c r="W14" i="18"/>
  <c r="M54" i="18"/>
  <c r="Q54" i="18" s="1"/>
  <c r="M71" i="18"/>
  <c r="S71" i="18" s="1"/>
  <c r="M11" i="18"/>
  <c r="R11" i="18" s="1"/>
  <c r="M19" i="18"/>
  <c r="Q19" i="18" s="1"/>
  <c r="M29" i="18"/>
  <c r="M45" i="18"/>
  <c r="S45" i="18" s="1"/>
  <c r="O51" i="18"/>
  <c r="M78" i="18"/>
  <c r="T78" i="18" s="1"/>
  <c r="M18" i="18"/>
  <c r="V18" i="18" s="1"/>
  <c r="O22" i="18"/>
  <c r="M42" i="18"/>
  <c r="W42" i="18" s="1"/>
  <c r="M47" i="18"/>
  <c r="P50" i="18"/>
  <c r="S22" i="18"/>
  <c r="Q50" i="18"/>
  <c r="T22" i="18"/>
  <c r="M60" i="18"/>
  <c r="U60" i="18" s="1"/>
  <c r="U23" i="18"/>
  <c r="T23" i="18"/>
  <c r="P23" i="18"/>
  <c r="W23" i="18"/>
  <c r="W9" i="18"/>
  <c r="O9" i="18"/>
  <c r="V9" i="18"/>
  <c r="Q9" i="18"/>
  <c r="U9" i="18"/>
  <c r="T9" i="18"/>
  <c r="S9" i="18"/>
  <c r="P9" i="18"/>
  <c r="R9" i="18"/>
  <c r="P19" i="18"/>
  <c r="W19" i="18"/>
  <c r="O19" i="18"/>
  <c r="U19" i="18"/>
  <c r="T19" i="18"/>
  <c r="R19" i="18"/>
  <c r="S19" i="18"/>
  <c r="V19" i="18"/>
  <c r="Q29" i="18"/>
  <c r="P29" i="18"/>
  <c r="W29" i="18"/>
  <c r="O29" i="18"/>
  <c r="U29" i="18"/>
  <c r="T29" i="18"/>
  <c r="S29" i="18"/>
  <c r="R29" i="18"/>
  <c r="V29" i="18"/>
  <c r="T48" i="18"/>
  <c r="S48" i="18"/>
  <c r="R48" i="18"/>
  <c r="P48" i="18"/>
  <c r="W48" i="18"/>
  <c r="O48" i="18"/>
  <c r="V48" i="18"/>
  <c r="U48" i="18"/>
  <c r="Q48" i="18"/>
  <c r="S26" i="18"/>
  <c r="R26" i="18"/>
  <c r="Q26" i="18"/>
  <c r="W26" i="18"/>
  <c r="O26" i="18"/>
  <c r="V26" i="18"/>
  <c r="U26" i="18"/>
  <c r="T26" i="18"/>
  <c r="P26" i="18"/>
  <c r="P42" i="18"/>
  <c r="Q47" i="18"/>
  <c r="P47" i="18"/>
  <c r="W47" i="18"/>
  <c r="O47" i="18"/>
  <c r="U47" i="18"/>
  <c r="T47" i="18"/>
  <c r="V47" i="18"/>
  <c r="S47" i="18"/>
  <c r="R47" i="18"/>
  <c r="S17" i="18"/>
  <c r="R17" i="18"/>
  <c r="Q17" i="18"/>
  <c r="W17" i="18"/>
  <c r="O17" i="18"/>
  <c r="V17" i="18"/>
  <c r="U17" i="18"/>
  <c r="T17" i="18"/>
  <c r="P17" i="18"/>
  <c r="T30" i="18"/>
  <c r="S30" i="18"/>
  <c r="R30" i="18"/>
  <c r="P30" i="18"/>
  <c r="W30" i="18"/>
  <c r="O30" i="18"/>
  <c r="Q30" i="18"/>
  <c r="V30" i="18"/>
  <c r="U30" i="18"/>
  <c r="W12" i="18"/>
  <c r="O12" i="18"/>
  <c r="V12" i="18"/>
  <c r="U12" i="18"/>
  <c r="S12" i="18"/>
  <c r="O39" i="18"/>
  <c r="O27" i="18"/>
  <c r="Q43" i="18"/>
  <c r="U76" i="18"/>
  <c r="T76" i="18"/>
  <c r="S76" i="18"/>
  <c r="R76" i="18"/>
  <c r="Q76" i="18"/>
  <c r="P76" i="18"/>
  <c r="W76" i="18"/>
  <c r="O76" i="18"/>
  <c r="Q12" i="18"/>
  <c r="W21" i="18"/>
  <c r="O21" i="18"/>
  <c r="V21" i="18"/>
  <c r="U21" i="18"/>
  <c r="S21" i="18"/>
  <c r="R21" i="18"/>
  <c r="P27" i="18"/>
  <c r="S32" i="18"/>
  <c r="R38" i="18"/>
  <c r="M41" i="18"/>
  <c r="W61" i="18"/>
  <c r="S69" i="18"/>
  <c r="R69" i="18"/>
  <c r="Q69" i="18"/>
  <c r="P69" i="18"/>
  <c r="W69" i="18"/>
  <c r="O69" i="18"/>
  <c r="V69" i="18"/>
  <c r="U69" i="18"/>
  <c r="Q72" i="18"/>
  <c r="P72" i="18"/>
  <c r="W72" i="18"/>
  <c r="O72" i="18"/>
  <c r="V72" i="18"/>
  <c r="U72" i="18"/>
  <c r="T72" i="18"/>
  <c r="S72" i="18"/>
  <c r="V76" i="18"/>
  <c r="V79" i="18"/>
  <c r="U79" i="18"/>
  <c r="T79" i="18"/>
  <c r="S79" i="18"/>
  <c r="R79" i="18"/>
  <c r="Q79" i="18"/>
  <c r="P79" i="18"/>
  <c r="P43" i="18"/>
  <c r="W43" i="18"/>
  <c r="O43" i="18"/>
  <c r="V43" i="18"/>
  <c r="T43" i="18"/>
  <c r="S43" i="18"/>
  <c r="P12" i="18"/>
  <c r="W59" i="18"/>
  <c r="O59" i="18"/>
  <c r="V59" i="18"/>
  <c r="U59" i="18"/>
  <c r="T59" i="18"/>
  <c r="S59" i="18"/>
  <c r="R59" i="18"/>
  <c r="R12" i="18"/>
  <c r="P21" i="18"/>
  <c r="W31" i="18"/>
  <c r="O31" i="18"/>
  <c r="V31" i="18"/>
  <c r="U31" i="18"/>
  <c r="S31" i="18"/>
  <c r="R31" i="18"/>
  <c r="S38" i="18"/>
  <c r="U43" i="18"/>
  <c r="M46" i="18"/>
  <c r="T53" i="18"/>
  <c r="Q59" i="18"/>
  <c r="T69" i="18"/>
  <c r="R72" i="18"/>
  <c r="O79" i="18"/>
  <c r="T82" i="18"/>
  <c r="S82" i="18"/>
  <c r="R82" i="18"/>
  <c r="Q82" i="18"/>
  <c r="P82" i="18"/>
  <c r="W82" i="18"/>
  <c r="O82" i="18"/>
  <c r="V82" i="18"/>
  <c r="V27" i="18"/>
  <c r="U27" i="18"/>
  <c r="T27" i="18"/>
  <c r="R27" i="18"/>
  <c r="Q27" i="18"/>
  <c r="T12" i="18"/>
  <c r="P15" i="18"/>
  <c r="W15" i="18"/>
  <c r="O15" i="18"/>
  <c r="V15" i="18"/>
  <c r="T15" i="18"/>
  <c r="S15" i="18"/>
  <c r="Q21" i="18"/>
  <c r="W27" i="18"/>
  <c r="S35" i="18"/>
  <c r="R35" i="18"/>
  <c r="Q35" i="18"/>
  <c r="W35" i="18"/>
  <c r="O35" i="18"/>
  <c r="V35" i="18"/>
  <c r="R51" i="18"/>
  <c r="Q51" i="18"/>
  <c r="P51" i="18"/>
  <c r="V51" i="18"/>
  <c r="U51" i="18"/>
  <c r="U52" i="18"/>
  <c r="T52" i="18"/>
  <c r="S52" i="18"/>
  <c r="Q52" i="18"/>
  <c r="P52" i="18"/>
  <c r="T58" i="18"/>
  <c r="S58" i="18"/>
  <c r="R58" i="18"/>
  <c r="P58" i="18"/>
  <c r="W58" i="18"/>
  <c r="O58" i="18"/>
  <c r="U67" i="18"/>
  <c r="T67" i="18"/>
  <c r="S67" i="18"/>
  <c r="R67" i="18"/>
  <c r="Q67" i="18"/>
  <c r="P67" i="18"/>
  <c r="W67" i="18"/>
  <c r="O67" i="18"/>
  <c r="M75" i="18"/>
  <c r="P77" i="18"/>
  <c r="W77" i="18"/>
  <c r="O77" i="18"/>
  <c r="V77" i="18"/>
  <c r="U77" i="18"/>
  <c r="T77" i="18"/>
  <c r="S77" i="18"/>
  <c r="R77" i="18"/>
  <c r="W79" i="18"/>
  <c r="U82" i="18"/>
  <c r="Q38" i="18"/>
  <c r="P38" i="18"/>
  <c r="W38" i="18"/>
  <c r="O38" i="18"/>
  <c r="U38" i="18"/>
  <c r="T38" i="18"/>
  <c r="U14" i="18"/>
  <c r="T14" i="18"/>
  <c r="S14" i="18"/>
  <c r="Q14" i="18"/>
  <c r="P14" i="18"/>
  <c r="T20" i="18"/>
  <c r="S20" i="18"/>
  <c r="R20" i="18"/>
  <c r="P20" i="18"/>
  <c r="W20" i="18"/>
  <c r="O20" i="18"/>
  <c r="P24" i="18"/>
  <c r="W24" i="18"/>
  <c r="O24" i="18"/>
  <c r="V24" i="18"/>
  <c r="T24" i="18"/>
  <c r="S24" i="18"/>
  <c r="U40" i="18"/>
  <c r="Q57" i="18"/>
  <c r="P57" i="18"/>
  <c r="W57" i="18"/>
  <c r="O57" i="18"/>
  <c r="U57" i="18"/>
  <c r="T57" i="18"/>
  <c r="V60" i="18"/>
  <c r="W62" i="18"/>
  <c r="O62" i="18"/>
  <c r="T62" i="18"/>
  <c r="U71" i="18"/>
  <c r="T71" i="18"/>
  <c r="Q71" i="18"/>
  <c r="Q77" i="18"/>
  <c r="M37" i="18"/>
  <c r="M13" i="18"/>
  <c r="O14" i="18"/>
  <c r="R15" i="18"/>
  <c r="Q20" i="18"/>
  <c r="Q24" i="18"/>
  <c r="T31" i="18"/>
  <c r="P34" i="18"/>
  <c r="W34" i="18"/>
  <c r="O34" i="18"/>
  <c r="V34" i="18"/>
  <c r="T34" i="18"/>
  <c r="S34" i="18"/>
  <c r="T35" i="18"/>
  <c r="S51" i="18"/>
  <c r="R52" i="18"/>
  <c r="M56" i="18"/>
  <c r="R57" i="18"/>
  <c r="U58" i="18"/>
  <c r="T60" i="18"/>
  <c r="T73" i="18"/>
  <c r="S73" i="18"/>
  <c r="R73" i="18"/>
  <c r="Q73" i="18"/>
  <c r="P73" i="18"/>
  <c r="W73" i="18"/>
  <c r="O73" i="18"/>
  <c r="V73" i="18"/>
  <c r="W83" i="18"/>
  <c r="O83" i="18"/>
  <c r="V83" i="18"/>
  <c r="U83" i="18"/>
  <c r="T83" i="18"/>
  <c r="S83" i="18"/>
  <c r="R83" i="18"/>
  <c r="Q83" i="18"/>
  <c r="Q32" i="18"/>
  <c r="P32" i="18"/>
  <c r="V61" i="18"/>
  <c r="R61" i="18"/>
  <c r="Q61" i="18"/>
  <c r="W74" i="18"/>
  <c r="O74" i="18"/>
  <c r="V74" i="18"/>
  <c r="U74" i="18"/>
  <c r="T74" i="18"/>
  <c r="S74" i="18"/>
  <c r="R74" i="18"/>
  <c r="Q74" i="18"/>
  <c r="R14" i="18"/>
  <c r="U15" i="18"/>
  <c r="U20" i="18"/>
  <c r="R22" i="18"/>
  <c r="Q22" i="18"/>
  <c r="P22" i="18"/>
  <c r="V22" i="18"/>
  <c r="U22" i="18"/>
  <c r="R24" i="18"/>
  <c r="U33" i="18"/>
  <c r="T33" i="18"/>
  <c r="S33" i="18"/>
  <c r="Q33" i="18"/>
  <c r="P33" i="18"/>
  <c r="U35" i="18"/>
  <c r="W50" i="18"/>
  <c r="O50" i="18"/>
  <c r="V50" i="18"/>
  <c r="U50" i="18"/>
  <c r="S50" i="18"/>
  <c r="R50" i="18"/>
  <c r="T51" i="18"/>
  <c r="V52" i="18"/>
  <c r="S57" i="18"/>
  <c r="V58" i="18"/>
  <c r="W66" i="18"/>
  <c r="O66" i="18"/>
  <c r="T66" i="18"/>
  <c r="P68" i="18"/>
  <c r="W68" i="18"/>
  <c r="O68" i="18"/>
  <c r="V68" i="18"/>
  <c r="U68" i="18"/>
  <c r="T68" i="18"/>
  <c r="S68" i="18"/>
  <c r="R68" i="18"/>
  <c r="S78" i="18"/>
  <c r="R78" i="18"/>
  <c r="Q78" i="18"/>
  <c r="P78" i="18"/>
  <c r="W78" i="18"/>
  <c r="O78" i="18"/>
  <c r="V78" i="18"/>
  <c r="U78" i="18"/>
  <c r="Q81" i="18"/>
  <c r="P81" i="18"/>
  <c r="W81" i="18"/>
  <c r="O81" i="18"/>
  <c r="V81" i="18"/>
  <c r="U81" i="18"/>
  <c r="T81" i="18"/>
  <c r="S81" i="18"/>
  <c r="P83" i="18"/>
  <c r="M39" i="17"/>
  <c r="U53" i="18" l="1"/>
  <c r="W40" i="18"/>
  <c r="V53" i="18"/>
  <c r="O53" i="18"/>
  <c r="V63" i="18"/>
  <c r="W53" i="18"/>
  <c r="Q63" i="18"/>
  <c r="U45" i="18"/>
  <c r="S65" i="18"/>
  <c r="P53" i="18"/>
  <c r="T63" i="18"/>
  <c r="P45" i="18"/>
  <c r="V65" i="18"/>
  <c r="Q45" i="18"/>
  <c r="O65" i="18"/>
  <c r="Q53" i="18"/>
  <c r="S53" i="18"/>
  <c r="Q42" i="18"/>
  <c r="P66" i="18"/>
  <c r="S61" i="18"/>
  <c r="R32" i="18"/>
  <c r="V71" i="18"/>
  <c r="P62" i="18"/>
  <c r="W65" i="18"/>
  <c r="O63" i="18"/>
  <c r="S42" i="18"/>
  <c r="V45" i="18"/>
  <c r="V11" i="18"/>
  <c r="R23" i="18"/>
  <c r="Q66" i="18"/>
  <c r="T61" i="18"/>
  <c r="O71" i="18"/>
  <c r="P65" i="18"/>
  <c r="Q62" i="18"/>
  <c r="R40" i="18"/>
  <c r="Q65" i="18"/>
  <c r="W63" i="18"/>
  <c r="T42" i="18"/>
  <c r="O45" i="18"/>
  <c r="O11" i="18"/>
  <c r="V23" i="18"/>
  <c r="W71" i="18"/>
  <c r="R66" i="18"/>
  <c r="U61" i="18"/>
  <c r="R62" i="18"/>
  <c r="P40" i="18"/>
  <c r="P71" i="18"/>
  <c r="S62" i="18"/>
  <c r="S40" i="18"/>
  <c r="R65" i="18"/>
  <c r="T32" i="18"/>
  <c r="O32" i="18"/>
  <c r="U63" i="18"/>
  <c r="P63" i="18"/>
  <c r="O42" i="18"/>
  <c r="U42" i="18"/>
  <c r="W45" i="18"/>
  <c r="W11" i="18"/>
  <c r="O23" i="18"/>
  <c r="Q11" i="18"/>
  <c r="U66" i="18"/>
  <c r="U32" i="18"/>
  <c r="R71" i="18"/>
  <c r="U62" i="18"/>
  <c r="V40" i="18"/>
  <c r="T65" i="18"/>
  <c r="R63" i="18"/>
  <c r="V42" i="18"/>
  <c r="R45" i="18"/>
  <c r="S11" i="18"/>
  <c r="Q23" i="18"/>
  <c r="R42" i="18"/>
  <c r="V66" i="18"/>
  <c r="Q40" i="18"/>
  <c r="P61" i="18"/>
  <c r="V32" i="18"/>
  <c r="O40" i="18"/>
  <c r="T45" i="18"/>
  <c r="T11" i="18"/>
  <c r="O60" i="18"/>
  <c r="W39" i="18"/>
  <c r="Q31" i="18"/>
  <c r="P31" i="18"/>
  <c r="W60" i="18"/>
  <c r="P39" i="18"/>
  <c r="Q18" i="18"/>
  <c r="P60" i="18"/>
  <c r="U39" i="18"/>
  <c r="R39" i="18"/>
  <c r="R18" i="18"/>
  <c r="Q60" i="18"/>
  <c r="S39" i="18"/>
  <c r="P54" i="18"/>
  <c r="T18" i="18"/>
  <c r="R60" i="18"/>
  <c r="V39" i="18"/>
  <c r="T39" i="18"/>
  <c r="T54" i="18"/>
  <c r="U18" i="18"/>
  <c r="S60" i="18"/>
  <c r="R54" i="18"/>
  <c r="S54" i="18"/>
  <c r="W18" i="18"/>
  <c r="P18" i="18"/>
  <c r="O18" i="18"/>
  <c r="S18" i="18"/>
  <c r="U54" i="18"/>
  <c r="V54" i="18"/>
  <c r="P11" i="18"/>
  <c r="O54" i="18"/>
  <c r="U11" i="18"/>
  <c r="W54" i="18"/>
  <c r="V39" i="17"/>
  <c r="U39" i="17"/>
  <c r="T39" i="17"/>
  <c r="S39" i="17"/>
  <c r="O39" i="17"/>
  <c r="R39" i="17"/>
  <c r="Q39" i="17"/>
  <c r="P39" i="17"/>
  <c r="W39" i="17"/>
  <c r="R41" i="18"/>
  <c r="Q41" i="18"/>
  <c r="P41" i="18"/>
  <c r="V41" i="18"/>
  <c r="U41" i="18"/>
  <c r="W41" i="18"/>
  <c r="T41" i="18"/>
  <c r="S41" i="18"/>
  <c r="O41" i="18"/>
  <c r="R13" i="18"/>
  <c r="Q13" i="18"/>
  <c r="P13" i="18"/>
  <c r="V13" i="18"/>
  <c r="U13" i="18"/>
  <c r="O13" i="18"/>
  <c r="T13" i="18"/>
  <c r="S13" i="18"/>
  <c r="W13" i="18"/>
  <c r="R75" i="18"/>
  <c r="Q75" i="18"/>
  <c r="P75" i="18"/>
  <c r="W75" i="18"/>
  <c r="O75" i="18"/>
  <c r="V75" i="18"/>
  <c r="U75" i="18"/>
  <c r="T75" i="18"/>
  <c r="S75" i="18"/>
  <c r="V37" i="18"/>
  <c r="U37" i="18"/>
  <c r="T37" i="18"/>
  <c r="R37" i="18"/>
  <c r="Q37" i="18"/>
  <c r="W37" i="18"/>
  <c r="S37" i="18"/>
  <c r="P37" i="18"/>
  <c r="O37" i="18"/>
  <c r="V56" i="18"/>
  <c r="U56" i="18"/>
  <c r="T56" i="18"/>
  <c r="R56" i="18"/>
  <c r="Q56" i="18"/>
  <c r="O56" i="18"/>
  <c r="S56" i="18"/>
  <c r="P56" i="18"/>
  <c r="W56" i="18"/>
  <c r="V46" i="18"/>
  <c r="U46" i="18"/>
  <c r="T46" i="18"/>
  <c r="R46" i="18"/>
  <c r="Q46" i="18"/>
  <c r="W46" i="18"/>
  <c r="S46" i="18"/>
  <c r="P46" i="18"/>
  <c r="O46" i="18"/>
  <c r="K83" i="17" l="1"/>
  <c r="L83" i="17" s="1"/>
  <c r="M83" i="17" s="1"/>
  <c r="L82" i="17"/>
  <c r="M82" i="17" s="1"/>
  <c r="L79" i="17"/>
  <c r="H79" i="17"/>
  <c r="K78" i="17"/>
  <c r="L78" i="17" s="1"/>
  <c r="H78" i="17"/>
  <c r="K76" i="17"/>
  <c r="L76" i="17" s="1"/>
  <c r="H76" i="17"/>
  <c r="K75" i="17"/>
  <c r="L75" i="17" s="1"/>
  <c r="H75" i="17"/>
  <c r="K74" i="17"/>
  <c r="L74" i="17" s="1"/>
  <c r="H74" i="17"/>
  <c r="L73" i="17"/>
  <c r="H73" i="17"/>
  <c r="K72" i="17"/>
  <c r="L72" i="17" s="1"/>
  <c r="K71" i="17"/>
  <c r="L71" i="17" s="1"/>
  <c r="H71" i="17"/>
  <c r="K69" i="17"/>
  <c r="L69" i="17" s="1"/>
  <c r="H69" i="17"/>
  <c r="K67" i="17"/>
  <c r="L67" i="17" s="1"/>
  <c r="H67" i="17"/>
  <c r="H66" i="17"/>
  <c r="M66" i="17" s="1"/>
  <c r="K65" i="17"/>
  <c r="L65" i="17" s="1"/>
  <c r="L63" i="17"/>
  <c r="H63" i="17"/>
  <c r="K62" i="17"/>
  <c r="L62" i="17" s="1"/>
  <c r="M62" i="17" s="1"/>
  <c r="K61" i="17"/>
  <c r="L61" i="17" s="1"/>
  <c r="H61" i="17"/>
  <c r="K60" i="17"/>
  <c r="L60" i="17" s="1"/>
  <c r="H60" i="17"/>
  <c r="K58" i="17"/>
  <c r="L58" i="17" s="1"/>
  <c r="H58" i="17"/>
  <c r="K57" i="17"/>
  <c r="L57" i="17" s="1"/>
  <c r="H57" i="17"/>
  <c r="L56" i="17"/>
  <c r="H56" i="17"/>
  <c r="L54" i="17"/>
  <c r="H54" i="17"/>
  <c r="K53" i="17"/>
  <c r="L53" i="17" s="1"/>
  <c r="M53" i="17" s="1"/>
  <c r="H53" i="17"/>
  <c r="K52" i="17"/>
  <c r="L52" i="17" s="1"/>
  <c r="K51" i="17"/>
  <c r="L51" i="17" s="1"/>
  <c r="H51" i="17"/>
  <c r="K50" i="17"/>
  <c r="L50" i="17" s="1"/>
  <c r="H50" i="17"/>
  <c r="L48" i="17"/>
  <c r="M48" i="17" s="1"/>
  <c r="L46" i="17"/>
  <c r="M46" i="17" s="1"/>
  <c r="K43" i="17"/>
  <c r="L43" i="17" s="1"/>
  <c r="H43" i="17"/>
  <c r="K42" i="17"/>
  <c r="L42" i="17" s="1"/>
  <c r="H42" i="17"/>
  <c r="K41" i="17"/>
  <c r="L41" i="17" s="1"/>
  <c r="H41" i="17"/>
  <c r="K40" i="17"/>
  <c r="L40" i="17" s="1"/>
  <c r="M40" i="17" s="1"/>
  <c r="K38" i="17"/>
  <c r="L38" i="17" s="1"/>
  <c r="H38" i="17"/>
  <c r="K37" i="17"/>
  <c r="L37" i="17" s="1"/>
  <c r="H37" i="17"/>
  <c r="K35" i="17"/>
  <c r="L35" i="17" s="1"/>
  <c r="H35" i="17"/>
  <c r="K34" i="17"/>
  <c r="L34" i="17" s="1"/>
  <c r="H34" i="17"/>
  <c r="K33" i="17"/>
  <c r="L33" i="17" s="1"/>
  <c r="H33" i="17"/>
  <c r="K32" i="17"/>
  <c r="L32" i="17" s="1"/>
  <c r="M32" i="17" s="1"/>
  <c r="K31" i="17"/>
  <c r="L31" i="17" s="1"/>
  <c r="H31" i="17"/>
  <c r="K30" i="17"/>
  <c r="L30" i="17" s="1"/>
  <c r="H30" i="17"/>
  <c r="K29" i="17"/>
  <c r="L29" i="17" s="1"/>
  <c r="K27" i="17"/>
  <c r="L27" i="17" s="1"/>
  <c r="M27" i="17" s="1"/>
  <c r="K26" i="17"/>
  <c r="L26" i="17" s="1"/>
  <c r="M26" i="17" s="1"/>
  <c r="K24" i="17"/>
  <c r="L24" i="17" s="1"/>
  <c r="H24" i="17"/>
  <c r="K23" i="17"/>
  <c r="L23" i="17" s="1"/>
  <c r="H23" i="17"/>
  <c r="K22" i="17"/>
  <c r="L22" i="17" s="1"/>
  <c r="M22" i="17" s="1"/>
  <c r="K21" i="17"/>
  <c r="L21" i="17" s="1"/>
  <c r="H21" i="17"/>
  <c r="K20" i="17"/>
  <c r="L20" i="17" s="1"/>
  <c r="H20" i="17"/>
  <c r="K19" i="17"/>
  <c r="L19" i="17" s="1"/>
  <c r="H19" i="17"/>
  <c r="K18" i="17"/>
  <c r="L18" i="17" s="1"/>
  <c r="K17" i="17"/>
  <c r="L17" i="17" s="1"/>
  <c r="H17" i="17"/>
  <c r="K15" i="17"/>
  <c r="L15" i="17" s="1"/>
  <c r="H15" i="17"/>
  <c r="K14" i="17"/>
  <c r="L14" i="17" s="1"/>
  <c r="H14" i="17"/>
  <c r="K13" i="17"/>
  <c r="L13" i="17" s="1"/>
  <c r="H13" i="17"/>
  <c r="K12" i="17"/>
  <c r="L12" i="17" s="1"/>
  <c r="H12" i="17"/>
  <c r="K11" i="17"/>
  <c r="L11" i="17" s="1"/>
  <c r="H11" i="17"/>
  <c r="M60" i="17" l="1"/>
  <c r="S60" i="17" s="1"/>
  <c r="M78" i="17"/>
  <c r="M20" i="17"/>
  <c r="S40" i="17"/>
  <c r="O40" i="17"/>
  <c r="V40" i="17"/>
  <c r="W40" i="17"/>
  <c r="T40" i="17"/>
  <c r="U40" i="17"/>
  <c r="P40" i="17"/>
  <c r="Q40" i="17"/>
  <c r="R40" i="17"/>
  <c r="O60" i="17"/>
  <c r="P60" i="17"/>
  <c r="U60" i="17"/>
  <c r="R60" i="17"/>
  <c r="U78" i="17"/>
  <c r="P78" i="17"/>
  <c r="O78" i="17"/>
  <c r="W78" i="17"/>
  <c r="V78" i="17"/>
  <c r="T78" i="17"/>
  <c r="R78" i="17"/>
  <c r="S78" i="17"/>
  <c r="M30" i="17"/>
  <c r="M67" i="17"/>
  <c r="M74" i="17"/>
  <c r="M75" i="17"/>
  <c r="Q9" i="17"/>
  <c r="W9" i="17"/>
  <c r="P9" i="17"/>
  <c r="S9" i="17"/>
  <c r="R9" i="17"/>
  <c r="M17" i="17"/>
  <c r="M58" i="17"/>
  <c r="M14" i="17"/>
  <c r="P14" i="17" s="1"/>
  <c r="M23" i="17"/>
  <c r="M73" i="17"/>
  <c r="M63" i="17"/>
  <c r="M50" i="17"/>
  <c r="M11" i="17"/>
  <c r="O11" i="17" s="1"/>
  <c r="M12" i="17"/>
  <c r="M65" i="17"/>
  <c r="M21" i="17"/>
  <c r="M57" i="17"/>
  <c r="M61" i="17"/>
  <c r="M76" i="17"/>
  <c r="M31" i="17"/>
  <c r="M71" i="17"/>
  <c r="M42" i="17"/>
  <c r="M72" i="17"/>
  <c r="M29" i="17"/>
  <c r="M56" i="17"/>
  <c r="M79" i="17"/>
  <c r="M47" i="17"/>
  <c r="M33" i="17"/>
  <c r="M68" i="17"/>
  <c r="M45" i="17"/>
  <c r="M69" i="17"/>
  <c r="M24" i="17"/>
  <c r="M54" i="17"/>
  <c r="M59" i="17"/>
  <c r="M81" i="17"/>
  <c r="M41" i="17"/>
  <c r="M51" i="17"/>
  <c r="M13" i="17"/>
  <c r="M43" i="17"/>
  <c r="M15" i="17"/>
  <c r="M18" i="17"/>
  <c r="M34" i="17"/>
  <c r="M37" i="17"/>
  <c r="M35" i="17"/>
  <c r="M19" i="17"/>
  <c r="M38" i="17"/>
  <c r="M52" i="17"/>
  <c r="M77" i="17"/>
  <c r="T60" i="17" l="1"/>
  <c r="V60" i="17"/>
  <c r="W60" i="17"/>
  <c r="Q60" i="17"/>
  <c r="R41" i="17"/>
  <c r="T41" i="17"/>
  <c r="Q41" i="17"/>
  <c r="O41" i="17"/>
  <c r="V41" i="17"/>
  <c r="P41" i="17"/>
  <c r="W41" i="17"/>
  <c r="S41" i="17"/>
  <c r="U41" i="17"/>
  <c r="U31" i="17"/>
  <c r="T31" i="17"/>
  <c r="Q31" i="17"/>
  <c r="W31" i="17"/>
  <c r="S31" i="17"/>
  <c r="V31" i="17"/>
  <c r="R31" i="17"/>
  <c r="P31" i="17"/>
  <c r="O31" i="17"/>
  <c r="P50" i="17"/>
  <c r="W50" i="17"/>
  <c r="T50" i="17"/>
  <c r="V50" i="17"/>
  <c r="O50" i="17"/>
  <c r="U50" i="17"/>
  <c r="S50" i="17"/>
  <c r="R50" i="17"/>
  <c r="Q50" i="17"/>
  <c r="U75" i="17"/>
  <c r="V75" i="17"/>
  <c r="R75" i="17"/>
  <c r="W75" i="17"/>
  <c r="S75" i="17"/>
  <c r="P75" i="17"/>
  <c r="T75" i="17"/>
  <c r="O75" i="17"/>
  <c r="Q75" i="17"/>
  <c r="V76" i="17"/>
  <c r="U76" i="17"/>
  <c r="R76" i="17"/>
  <c r="T76" i="17"/>
  <c r="S76" i="17"/>
  <c r="O76" i="17"/>
  <c r="P76" i="17"/>
  <c r="Q76" i="17"/>
  <c r="W76" i="17"/>
  <c r="U57" i="17"/>
  <c r="O57" i="17"/>
  <c r="W57" i="17"/>
  <c r="T57" i="17"/>
  <c r="S57" i="17"/>
  <c r="R57" i="17"/>
  <c r="Q57" i="17"/>
  <c r="P57" i="17"/>
  <c r="V57" i="17"/>
  <c r="P23" i="17"/>
  <c r="W23" i="17"/>
  <c r="V23" i="17"/>
  <c r="R23" i="17"/>
  <c r="U23" i="17"/>
  <c r="O23" i="17"/>
  <c r="Q23" i="17"/>
  <c r="S23" i="17"/>
  <c r="U30" i="17"/>
  <c r="O30" i="17"/>
  <c r="T30" i="17"/>
  <c r="S30" i="17"/>
  <c r="Q30" i="17"/>
  <c r="R30" i="17"/>
  <c r="V30" i="17"/>
  <c r="P30" i="17"/>
  <c r="W30" i="17"/>
  <c r="W15" i="17"/>
  <c r="T15" i="17"/>
  <c r="V15" i="17"/>
  <c r="P15" i="17"/>
  <c r="U15" i="17"/>
  <c r="S15" i="17"/>
  <c r="O15" i="17"/>
  <c r="R15" i="17"/>
  <c r="Q15" i="17"/>
  <c r="P24" i="17"/>
  <c r="T24" i="17"/>
  <c r="Q24" i="17"/>
  <c r="W24" i="17"/>
  <c r="O24" i="17"/>
  <c r="V24" i="17"/>
  <c r="U24" i="17"/>
  <c r="R24" i="17"/>
  <c r="S24" i="17"/>
  <c r="V21" i="17"/>
  <c r="O21" i="17"/>
  <c r="W21" i="17"/>
  <c r="T21" i="17"/>
  <c r="Q21" i="17"/>
  <c r="U21" i="17"/>
  <c r="S21" i="17"/>
  <c r="R21" i="17"/>
  <c r="V14" i="17"/>
  <c r="T14" i="17"/>
  <c r="U14" i="17"/>
  <c r="W14" i="17"/>
  <c r="S14" i="17"/>
  <c r="R14" i="17"/>
  <c r="Q14" i="17"/>
  <c r="O14" i="17"/>
  <c r="V37" i="17"/>
  <c r="U37" i="17"/>
  <c r="T37" i="17"/>
  <c r="S37" i="17"/>
  <c r="P37" i="17"/>
  <c r="R37" i="17"/>
  <c r="Q37" i="17"/>
  <c r="O37" i="17"/>
  <c r="W37" i="17"/>
  <c r="U34" i="17"/>
  <c r="O34" i="17"/>
  <c r="T34" i="17"/>
  <c r="S34" i="17"/>
  <c r="W34" i="17"/>
  <c r="R34" i="17"/>
  <c r="Q34" i="17"/>
  <c r="P34" i="17"/>
  <c r="V34" i="17"/>
  <c r="R43" i="17"/>
  <c r="V43" i="17"/>
  <c r="O43" i="17"/>
  <c r="Q43" i="17"/>
  <c r="P43" i="17"/>
  <c r="T43" i="17"/>
  <c r="W43" i="17"/>
  <c r="S43" i="17"/>
  <c r="U43" i="17"/>
  <c r="T69" i="17"/>
  <c r="S69" i="17"/>
  <c r="R69" i="17"/>
  <c r="Q69" i="17"/>
  <c r="V69" i="17"/>
  <c r="P69" i="17"/>
  <c r="W69" i="17"/>
  <c r="O69" i="17"/>
  <c r="U69" i="17"/>
  <c r="U58" i="17"/>
  <c r="Q58" i="17"/>
  <c r="W58" i="17"/>
  <c r="S58" i="17"/>
  <c r="R58" i="17"/>
  <c r="P58" i="17"/>
  <c r="O58" i="17"/>
  <c r="V58" i="17"/>
  <c r="R67" i="17"/>
  <c r="T67" i="17"/>
  <c r="O67" i="17"/>
  <c r="V67" i="17"/>
  <c r="W67" i="17"/>
  <c r="S67" i="17"/>
  <c r="Q67" i="17"/>
  <c r="P67" i="17"/>
  <c r="V38" i="17"/>
  <c r="R38" i="17"/>
  <c r="O38" i="17"/>
  <c r="U38" i="17"/>
  <c r="P38" i="17"/>
  <c r="W38" i="17"/>
  <c r="T38" i="17"/>
  <c r="S38" i="17"/>
  <c r="Q38" i="17"/>
  <c r="V13" i="17"/>
  <c r="O13" i="17"/>
  <c r="Q13" i="17"/>
  <c r="T13" i="17"/>
  <c r="S13" i="17"/>
  <c r="U13" i="17"/>
  <c r="R13" i="17"/>
  <c r="W13" i="17"/>
  <c r="P13" i="17"/>
  <c r="R42" i="17"/>
  <c r="O42" i="17"/>
  <c r="Q42" i="17"/>
  <c r="T42" i="17"/>
  <c r="P42" i="17"/>
  <c r="S42" i="17"/>
  <c r="W42" i="17"/>
  <c r="V42" i="17"/>
  <c r="U42" i="17"/>
  <c r="U12" i="17"/>
  <c r="T12" i="17"/>
  <c r="O12" i="17"/>
  <c r="Q12" i="17"/>
  <c r="S12" i="17"/>
  <c r="R12" i="17"/>
  <c r="P12" i="17"/>
  <c r="W12" i="17"/>
  <c r="V12" i="17"/>
  <c r="U61" i="17"/>
  <c r="Q61" i="17"/>
  <c r="T61" i="17"/>
  <c r="S61" i="17"/>
  <c r="R61" i="17"/>
  <c r="O61" i="17"/>
  <c r="P61" i="17"/>
  <c r="W61" i="17"/>
  <c r="V61" i="17"/>
  <c r="Q19" i="17"/>
  <c r="P19" i="17"/>
  <c r="W19" i="17"/>
  <c r="U19" i="17"/>
  <c r="V19" i="17"/>
  <c r="S19" i="17"/>
  <c r="T19" i="17"/>
  <c r="O19" i="17"/>
  <c r="R19" i="17"/>
  <c r="P51" i="17"/>
  <c r="Q51" i="17"/>
  <c r="W51" i="17"/>
  <c r="O51" i="17"/>
  <c r="R51" i="17"/>
  <c r="V51" i="17"/>
  <c r="T51" i="17"/>
  <c r="U51" i="17"/>
  <c r="S51" i="17"/>
  <c r="Q71" i="17"/>
  <c r="P71" i="17"/>
  <c r="O71" i="17"/>
  <c r="W71" i="17"/>
  <c r="S71" i="17"/>
  <c r="V71" i="17"/>
  <c r="U71" i="17"/>
  <c r="T71" i="17"/>
  <c r="R71" i="17"/>
  <c r="U11" i="17"/>
  <c r="S11" i="17"/>
  <c r="T11" i="17"/>
  <c r="Q11" i="17"/>
  <c r="R11" i="17"/>
  <c r="V11" i="17"/>
  <c r="W11" i="17"/>
  <c r="P11" i="17"/>
  <c r="P20" i="17"/>
  <c r="Q20" i="17"/>
  <c r="W20" i="17"/>
  <c r="S20" i="17"/>
  <c r="V20" i="17"/>
  <c r="R20" i="17"/>
  <c r="T20" i="17"/>
  <c r="O20" i="17"/>
  <c r="U20" i="17"/>
  <c r="S83" i="17"/>
  <c r="R83" i="17"/>
  <c r="W83" i="17"/>
  <c r="T83" i="17"/>
  <c r="Q83" i="17"/>
  <c r="O83" i="17"/>
  <c r="V83" i="17"/>
  <c r="P83" i="17"/>
  <c r="U83" i="17"/>
  <c r="U82" i="17"/>
  <c r="S82" i="17"/>
  <c r="R82" i="17"/>
  <c r="Q82" i="17"/>
  <c r="P82" i="17"/>
  <c r="W82" i="17"/>
  <c r="V82" i="17"/>
  <c r="O82" i="17"/>
  <c r="T82" i="17"/>
  <c r="T81" i="17"/>
  <c r="R81" i="17"/>
  <c r="Q81" i="17"/>
  <c r="P81" i="17"/>
  <c r="W81" i="17"/>
  <c r="O81" i="17"/>
  <c r="S81" i="17"/>
  <c r="V81" i="17"/>
  <c r="U81" i="17"/>
  <c r="R74" i="17"/>
  <c r="P74" i="17"/>
  <c r="W74" i="17"/>
  <c r="V74" i="17"/>
  <c r="U74" i="17"/>
  <c r="T74" i="17"/>
  <c r="S74" i="17"/>
  <c r="Q74" i="17"/>
  <c r="O74" i="17"/>
  <c r="U79" i="17"/>
  <c r="R79" i="17"/>
  <c r="T79" i="17"/>
  <c r="S79" i="17"/>
  <c r="Q79" i="17"/>
  <c r="W79" i="17"/>
  <c r="O79" i="17"/>
  <c r="V79" i="17"/>
  <c r="P79" i="17"/>
  <c r="U73" i="17"/>
  <c r="S73" i="17"/>
  <c r="R73" i="17"/>
  <c r="O73" i="17"/>
  <c r="P73" i="17"/>
  <c r="Q73" i="17"/>
  <c r="W73" i="17"/>
  <c r="T73" i="17"/>
  <c r="V73" i="17"/>
  <c r="S77" i="17"/>
  <c r="R77" i="17"/>
  <c r="Q77" i="17"/>
  <c r="P77" i="17"/>
  <c r="W77" i="17"/>
  <c r="V77" i="17"/>
  <c r="T77" i="17"/>
  <c r="U77" i="17"/>
  <c r="O77" i="17"/>
  <c r="U72" i="17"/>
  <c r="S72" i="17"/>
  <c r="R72" i="17"/>
  <c r="Q72" i="17"/>
  <c r="O72" i="17"/>
  <c r="V72" i="17"/>
  <c r="T72" i="17"/>
  <c r="P72" i="17"/>
  <c r="W72" i="17"/>
  <c r="R66" i="17"/>
  <c r="P66" i="17"/>
  <c r="V66" i="17"/>
  <c r="U66" i="17"/>
  <c r="O66" i="17"/>
  <c r="T66" i="17"/>
  <c r="W66" i="17"/>
  <c r="S66" i="17"/>
  <c r="Q66" i="17"/>
  <c r="W68" i="17"/>
  <c r="U68" i="17"/>
  <c r="T68" i="17"/>
  <c r="S68" i="17"/>
  <c r="R68" i="17"/>
  <c r="Q68" i="17"/>
  <c r="V68" i="17"/>
  <c r="O68" i="17"/>
  <c r="P68" i="17"/>
  <c r="T65" i="17"/>
  <c r="R65" i="17"/>
  <c r="Q65" i="17"/>
  <c r="W65" i="17"/>
  <c r="P65" i="17"/>
  <c r="V65" i="17"/>
  <c r="S65" i="17"/>
  <c r="U65" i="17"/>
  <c r="O65" i="17"/>
  <c r="S63" i="17"/>
  <c r="Q63" i="17"/>
  <c r="R63" i="17"/>
  <c r="P63" i="17"/>
  <c r="W63" i="17"/>
  <c r="U63" i="17"/>
  <c r="T63" i="17"/>
  <c r="V63" i="17"/>
  <c r="O63" i="17"/>
  <c r="R56" i="17"/>
  <c r="O56" i="17"/>
  <c r="P56" i="17"/>
  <c r="Q56" i="17"/>
  <c r="W56" i="17"/>
  <c r="V56" i="17"/>
  <c r="T56" i="17"/>
  <c r="S56" i="17"/>
  <c r="U56" i="17"/>
  <c r="R62" i="17"/>
  <c r="P62" i="17"/>
  <c r="W62" i="17"/>
  <c r="V62" i="17"/>
  <c r="U62" i="17"/>
  <c r="O62" i="17"/>
  <c r="T62" i="17"/>
  <c r="S62" i="17"/>
  <c r="Q62" i="17"/>
  <c r="Q59" i="17"/>
  <c r="P59" i="17"/>
  <c r="S59" i="17"/>
  <c r="W59" i="17"/>
  <c r="O59" i="17"/>
  <c r="V59" i="17"/>
  <c r="T59" i="17"/>
  <c r="U59" i="17"/>
  <c r="R59" i="17"/>
  <c r="Q53" i="17"/>
  <c r="W53" i="17"/>
  <c r="O53" i="17"/>
  <c r="V53" i="17"/>
  <c r="U53" i="17"/>
  <c r="T53" i="17"/>
  <c r="S53" i="17"/>
  <c r="P53" i="17"/>
  <c r="R53" i="17"/>
  <c r="V54" i="17"/>
  <c r="T54" i="17"/>
  <c r="U54" i="17"/>
  <c r="S54" i="17"/>
  <c r="R54" i="17"/>
  <c r="Q54" i="17"/>
  <c r="P54" i="17"/>
  <c r="W54" i="17"/>
  <c r="O54" i="17"/>
  <c r="P52" i="17"/>
  <c r="S52" i="17"/>
  <c r="V52" i="17"/>
  <c r="O52" i="17"/>
  <c r="U52" i="17"/>
  <c r="T52" i="17"/>
  <c r="W52" i="17"/>
  <c r="R52" i="17"/>
  <c r="Q52" i="17"/>
  <c r="W48" i="17"/>
  <c r="O48" i="17"/>
  <c r="U48" i="17"/>
  <c r="V48" i="17"/>
  <c r="T48" i="17"/>
  <c r="S48" i="17"/>
  <c r="Q48" i="17"/>
  <c r="P48" i="17"/>
  <c r="R48" i="17"/>
  <c r="T47" i="17"/>
  <c r="S47" i="17"/>
  <c r="R47" i="17"/>
  <c r="P47" i="17"/>
  <c r="W47" i="17"/>
  <c r="V47" i="17"/>
  <c r="U47" i="17"/>
  <c r="Q47" i="17"/>
  <c r="O47" i="17"/>
  <c r="W46" i="17"/>
  <c r="U46" i="17"/>
  <c r="O46" i="17"/>
  <c r="R46" i="17"/>
  <c r="S46" i="17"/>
  <c r="Q46" i="17"/>
  <c r="P46" i="17"/>
  <c r="V46" i="17"/>
  <c r="V45" i="17"/>
  <c r="T45" i="17"/>
  <c r="O45" i="17"/>
  <c r="S45" i="17"/>
  <c r="R45" i="17"/>
  <c r="Q45" i="17"/>
  <c r="P45" i="17"/>
  <c r="W45" i="17"/>
  <c r="U45" i="17"/>
  <c r="S33" i="17"/>
  <c r="Q33" i="17"/>
  <c r="W33" i="17"/>
  <c r="V33" i="17"/>
  <c r="O33" i="17"/>
  <c r="U33" i="17"/>
  <c r="R33" i="17"/>
  <c r="P33" i="17"/>
  <c r="T33" i="17"/>
  <c r="Q35" i="17"/>
  <c r="P35" i="17"/>
  <c r="W35" i="17"/>
  <c r="O35" i="17"/>
  <c r="V35" i="17"/>
  <c r="U35" i="17"/>
  <c r="T35" i="17"/>
  <c r="S35" i="17"/>
  <c r="R35" i="17"/>
  <c r="R29" i="17"/>
  <c r="O29" i="17"/>
  <c r="Q29" i="17"/>
  <c r="W29" i="17"/>
  <c r="V29" i="17"/>
  <c r="U29" i="17"/>
  <c r="T29" i="17"/>
  <c r="S29" i="17"/>
  <c r="P29" i="17"/>
  <c r="U32" i="17"/>
  <c r="T32" i="17"/>
  <c r="O32" i="17"/>
  <c r="V32" i="17"/>
  <c r="S32" i="17"/>
  <c r="Q32" i="17"/>
  <c r="P32" i="17"/>
  <c r="R32" i="17"/>
  <c r="W32" i="17"/>
  <c r="R27" i="17"/>
  <c r="O27" i="17"/>
  <c r="V27" i="17"/>
  <c r="U27" i="17"/>
  <c r="W27" i="17"/>
  <c r="T27" i="17"/>
  <c r="Q27" i="17"/>
  <c r="P27" i="17"/>
  <c r="S27" i="17"/>
  <c r="P26" i="17"/>
  <c r="W26" i="17"/>
  <c r="V26" i="17"/>
  <c r="O26" i="17"/>
  <c r="T26" i="17"/>
  <c r="U26" i="17"/>
  <c r="S26" i="17"/>
  <c r="R26" i="17"/>
  <c r="Q26" i="17"/>
  <c r="Q17" i="17"/>
  <c r="W17" i="17"/>
  <c r="O17" i="17"/>
  <c r="U17" i="17"/>
  <c r="T17" i="17"/>
  <c r="P17" i="17"/>
  <c r="V17" i="17"/>
  <c r="S17" i="17"/>
  <c r="R17" i="17"/>
  <c r="U18" i="17"/>
  <c r="S18" i="17"/>
  <c r="R18" i="17"/>
  <c r="O18" i="17"/>
  <c r="Q18" i="17"/>
  <c r="W18" i="17"/>
  <c r="V18" i="17"/>
  <c r="P18" i="17"/>
  <c r="T18" i="17"/>
  <c r="U22" i="17"/>
  <c r="S22" i="17"/>
  <c r="R22" i="17"/>
  <c r="P22" i="17"/>
  <c r="W22" i="17"/>
  <c r="V22" i="17"/>
  <c r="O22" i="17"/>
  <c r="Q22" i="17"/>
  <c r="T22" i="17"/>
</calcChain>
</file>

<file path=xl/sharedStrings.xml><?xml version="1.0" encoding="utf-8"?>
<sst xmlns="http://schemas.openxmlformats.org/spreadsheetml/2006/main" count="1173" uniqueCount="324">
  <si>
    <t>Land Use Category</t>
  </si>
  <si>
    <t>ITE Land Use Code</t>
  </si>
  <si>
    <t>Development Unit</t>
  </si>
  <si>
    <t>PORT AND TERMINAL</t>
  </si>
  <si>
    <t>Truck Terminal</t>
  </si>
  <si>
    <t>030</t>
  </si>
  <si>
    <t>Acre</t>
  </si>
  <si>
    <t>INDUSTRIAL</t>
  </si>
  <si>
    <t>General Light Industrial</t>
  </si>
  <si>
    <t>110</t>
  </si>
  <si>
    <t>1,000 SF GFA</t>
  </si>
  <si>
    <t>Warehousing</t>
  </si>
  <si>
    <t>150</t>
  </si>
  <si>
    <t>Mini-Warehouse</t>
  </si>
  <si>
    <t>151</t>
  </si>
  <si>
    <t>RESIDENTIAL</t>
  </si>
  <si>
    <t>210</t>
  </si>
  <si>
    <t>Dwelling Unit</t>
  </si>
  <si>
    <t>220</t>
  </si>
  <si>
    <t>Assisted Living</t>
  </si>
  <si>
    <t>254</t>
  </si>
  <si>
    <t>LODGING</t>
  </si>
  <si>
    <t>Hotel</t>
  </si>
  <si>
    <t>310</t>
  </si>
  <si>
    <t>Room</t>
  </si>
  <si>
    <t>Motel / Other Lodging Facilities</t>
  </si>
  <si>
    <t>320</t>
  </si>
  <si>
    <t>RECREATIONAL</t>
  </si>
  <si>
    <t>432</t>
  </si>
  <si>
    <t>Tee</t>
  </si>
  <si>
    <t>Golf Course</t>
  </si>
  <si>
    <t>430</t>
  </si>
  <si>
    <t>495</t>
  </si>
  <si>
    <t>465</t>
  </si>
  <si>
    <t>431</t>
  </si>
  <si>
    <t>Hole</t>
  </si>
  <si>
    <t>Multiplex Movie Theater</t>
  </si>
  <si>
    <t>445</t>
  </si>
  <si>
    <t>Screens</t>
  </si>
  <si>
    <t>Racquet / Tennis Club</t>
  </si>
  <si>
    <t>491</t>
  </si>
  <si>
    <t>Court</t>
  </si>
  <si>
    <t>INSTITUTIONAL</t>
  </si>
  <si>
    <t>560</t>
  </si>
  <si>
    <t>Day Care Center</t>
  </si>
  <si>
    <t>565</t>
  </si>
  <si>
    <t>Students</t>
  </si>
  <si>
    <t>530</t>
  </si>
  <si>
    <t>540</t>
  </si>
  <si>
    <t>University / College</t>
  </si>
  <si>
    <t>550</t>
  </si>
  <si>
    <t>MEDICAL</t>
  </si>
  <si>
    <t>Clinic</t>
  </si>
  <si>
    <t>630</t>
  </si>
  <si>
    <t>Hospital</t>
  </si>
  <si>
    <t>610</t>
  </si>
  <si>
    <t>Beds</t>
  </si>
  <si>
    <t>Nursing Home</t>
  </si>
  <si>
    <t>620</t>
  </si>
  <si>
    <t>OFFICE</t>
  </si>
  <si>
    <t>Corporate Headquarters Building</t>
  </si>
  <si>
    <t>714</t>
  </si>
  <si>
    <t>General Office Building</t>
  </si>
  <si>
    <t>710</t>
  </si>
  <si>
    <t>720</t>
  </si>
  <si>
    <t>Single Tenant Office Building</t>
  </si>
  <si>
    <t>715</t>
  </si>
  <si>
    <t>750</t>
  </si>
  <si>
    <t>Automobile Care Center</t>
  </si>
  <si>
    <t>942</t>
  </si>
  <si>
    <t>Automobile Parts Sales</t>
  </si>
  <si>
    <t>843</t>
  </si>
  <si>
    <t>944</t>
  </si>
  <si>
    <t>841</t>
  </si>
  <si>
    <t>941</t>
  </si>
  <si>
    <t>947</t>
  </si>
  <si>
    <t>Stall</t>
  </si>
  <si>
    <t>Tire Store</t>
  </si>
  <si>
    <t>848</t>
  </si>
  <si>
    <t>934</t>
  </si>
  <si>
    <t>933</t>
  </si>
  <si>
    <t>High Turnover (Sit-Down) Restaurant</t>
  </si>
  <si>
    <t>932</t>
  </si>
  <si>
    <t>931</t>
  </si>
  <si>
    <t>815</t>
  </si>
  <si>
    <t>817</t>
  </si>
  <si>
    <t>Home Improvement Superstore</t>
  </si>
  <si>
    <t>862</t>
  </si>
  <si>
    <t>881</t>
  </si>
  <si>
    <t>Shopping Center</t>
  </si>
  <si>
    <t>820</t>
  </si>
  <si>
    <t>Supermarket</t>
  </si>
  <si>
    <t>850</t>
  </si>
  <si>
    <t>864</t>
  </si>
  <si>
    <t>SERVICES</t>
  </si>
  <si>
    <t>911</t>
  </si>
  <si>
    <t>912</t>
  </si>
  <si>
    <t>AUTOMOBILE RELATED</t>
  </si>
  <si>
    <t>DINING</t>
  </si>
  <si>
    <t>OTHER RETAIL</t>
  </si>
  <si>
    <t>Development Name:</t>
  </si>
  <si>
    <t>Case Number:</t>
  </si>
  <si>
    <t>Date:</t>
  </si>
  <si>
    <t>Development Unit:</t>
  </si>
  <si>
    <t># of Units:</t>
  </si>
  <si>
    <t>Impact Fee Per Development Unit:</t>
  </si>
  <si>
    <t>A</t>
  </si>
  <si>
    <t>B</t>
  </si>
  <si>
    <t>C</t>
  </si>
  <si>
    <t>Land Use Description</t>
  </si>
  <si>
    <t>Lodging facilities that may have small on-site restaurant or buffet area but little or no meeting space</t>
  </si>
  <si>
    <t>May include municipal courses and private country clubs; may have driving ranges, pro shops, and restaurant/banquet facilities</t>
  </si>
  <si>
    <t>Medical and surgical facilities with overnight accommodations</t>
  </si>
  <si>
    <t>Office building housing corporate headquarters of a single company or organization</t>
  </si>
  <si>
    <t>Office buildings which house multiple tenants</t>
  </si>
  <si>
    <t>Single tenant office buildings other than corporate headquarters</t>
  </si>
  <si>
    <t>Automobile repair and servicing including stereo installations and upholstering</t>
  </si>
  <si>
    <t>Retail sale of auto parts but no on-site vehicle repair</t>
  </si>
  <si>
    <t>Primary business is to perform oil changes and fluid/filter changes with other repair services not provided</t>
  </si>
  <si>
    <t>Building with a yard of planting or landscape stock; may have office, storage, shipping or greenhouse facilities</t>
  </si>
  <si>
    <t>Residential settings that provide either routine general protective oversight or assistance with activities</t>
  </si>
  <si>
    <t xml:space="preserve">Date of Building Permit Application: </t>
  </si>
  <si>
    <t>Trip Gen Rate (PM)</t>
  </si>
  <si>
    <t>Pass-by Rate</t>
  </si>
  <si>
    <t>Pass-by Source</t>
  </si>
  <si>
    <t>Adj. For     O-D</t>
  </si>
  <si>
    <t>Senior Adult Housing-Detached</t>
  </si>
  <si>
    <t>251</t>
  </si>
  <si>
    <t>Senior Adult Housing-Attached</t>
  </si>
  <si>
    <t>252</t>
  </si>
  <si>
    <t>Golf Driving Range</t>
  </si>
  <si>
    <t>Recreational Community Center</t>
  </si>
  <si>
    <t>Ice Skating Rink</t>
  </si>
  <si>
    <t>Miniature Golf Course</t>
  </si>
  <si>
    <t>High School</t>
  </si>
  <si>
    <t>Junior / Community College</t>
  </si>
  <si>
    <t>640</t>
  </si>
  <si>
    <t>Medical-Dental Office Building</t>
  </si>
  <si>
    <t>Office Park</t>
  </si>
  <si>
    <t>1,000 SF GLA</t>
  </si>
  <si>
    <t>Quick Lubrication Vehicle Shop</t>
  </si>
  <si>
    <t>Servicing Positions</t>
  </si>
  <si>
    <t>Fast Food Restaurant with Drive-Thru Window</t>
  </si>
  <si>
    <t>Fast Food Restaurant without Drive-Thru Window</t>
  </si>
  <si>
    <t>937</t>
  </si>
  <si>
    <t>Free-Standing Discount Store</t>
  </si>
  <si>
    <t>Nursery (Garden Center)</t>
  </si>
  <si>
    <t>880</t>
  </si>
  <si>
    <t>Department Store</t>
  </si>
  <si>
    <t>875</t>
  </si>
  <si>
    <t>Walk-In Bank</t>
  </si>
  <si>
    <t>Drive-In Bank</t>
  </si>
  <si>
    <t>Drive-in Lanes</t>
  </si>
  <si>
    <t>Hair Salon</t>
  </si>
  <si>
    <t>918</t>
  </si>
  <si>
    <t>Point of goods transfer between trucks, between trucks and rail, or between trucks and ports</t>
  </si>
  <si>
    <t>Facilities that specialize in the medical care and treatment of animals</t>
  </si>
  <si>
    <t>Manufacturing</t>
  </si>
  <si>
    <t>140</t>
  </si>
  <si>
    <t>221</t>
  </si>
  <si>
    <t>222</t>
  </si>
  <si>
    <t>Vehicle Fueling Position</t>
  </si>
  <si>
    <t>New Car Sales</t>
  </si>
  <si>
    <t>Quality Restaurant</t>
  </si>
  <si>
    <t>Primary activity is conversion of raw materials or parts into finished products</t>
  </si>
  <si>
    <t>Consists of detached independent living developments that include amenities such as golf courses and swimming pools</t>
  </si>
  <si>
    <t>Consists of attached independent living developments that include limited social or recreation services</t>
  </si>
  <si>
    <t>Lodging facilities that typically have on-site restaurants, lounges, meeting and/or banquet rooms, or other retail shops and services</t>
  </si>
  <si>
    <t>Facilities with driving tees for practice; may provide individual or group lessons; may have prop shop and/or refreshment facilities</t>
  </si>
  <si>
    <t>Rinks for ice skating and related sports; may contain spectator areas and refreshment facilities</t>
  </si>
  <si>
    <t>Indoor or outdoor facilities specifically designed for playing tennis</t>
  </si>
  <si>
    <t>Generally includes facilities for care of pre-school aged children, generally includes classrooms, offices, eating areas, and playgrounds</t>
  </si>
  <si>
    <t>Serves students who have completed middle or junior high school</t>
  </si>
  <si>
    <t>Two-year junior, community, or technical colleges</t>
  </si>
  <si>
    <t>Four-year universities or colleges that may or may not offer graduate programs</t>
  </si>
  <si>
    <t>Facilities with limited diagnostic and outpatient care</t>
  </si>
  <si>
    <t>Multi-tenant building with offices for physicians and/or dentists</t>
  </si>
  <si>
    <t>Office buildings (typically low-rise) in a campus setting and served by a common roadway system</t>
  </si>
  <si>
    <t>Restaurants with turnover rates less than one hour; typically includes moderately-priced chain restaurants</t>
  </si>
  <si>
    <t>Restaurants with turnover rates of one hour or longer; typically require reservations</t>
  </si>
  <si>
    <t>Coffee and Donut restaurants with drive-through windows, hold long store hours and have limited indoor seating</t>
  </si>
  <si>
    <t>Category includes free-standing stores with off-street parking; typically offer a variety of products and services with long store hours</t>
  </si>
  <si>
    <t>Warehouse-type facilities offering a large variety of products and services including lumber, tool, paint, lighting, and fixtures, among other items.</t>
  </si>
  <si>
    <t>Facilities that primarily sell prescription and non-prescription drugs without a drive-through window</t>
  </si>
  <si>
    <t>Facilities that primarily sell prescription and non-prescription drugs with a drive-through window</t>
  </si>
  <si>
    <t>Integrated group of commercial establishments; planning, owned, and managed as a unit</t>
  </si>
  <si>
    <t>Primary business is sale of groceries, food, and household cleaning items; may include photo, pharmacy, video rental, and/or ATM</t>
  </si>
  <si>
    <t>Businesses specializing in child-oriented merchandise</t>
  </si>
  <si>
    <t>Free-standing stores that specialize in the sale of apparel, footwear, bedding, home products, jewelry, etc.</t>
  </si>
  <si>
    <t>Banks with their own parking lots, no drive-in lanes but contain non-drive-through ATMs</t>
  </si>
  <si>
    <t>Facilities that specialize in cosmetic and beauty services including hair cutting and styling</t>
  </si>
  <si>
    <t>Industrial Park</t>
  </si>
  <si>
    <t>Multi-family housing between three and ten levels (floors) per building</t>
  </si>
  <si>
    <t>Multi-family housing more than ten levels (floors) per building</t>
  </si>
  <si>
    <t>Emphasis on activities other than manufacturing in a free-standing facility devoted to a single use</t>
  </si>
  <si>
    <t>Contains a number of industrial or related facilities; characterized by a mix of highly diversified facilities</t>
  </si>
  <si>
    <t>Devoted to storage of materials but may include office and maintenance areas</t>
  </si>
  <si>
    <t>Facilities with a number of units or vaults rented to others for the storage of goods</t>
  </si>
  <si>
    <t>Consists of manufactured homes that are sited and installed on permanent foundations</t>
  </si>
  <si>
    <t>Category includes stand-alone public facilities often including classes and clubs for adults and children including YMCAs</t>
  </si>
  <si>
    <t>One or more individual putting courses; category should not be used when part of a mulitpurpose entertainment center (e.g. batting cages, go-carts)</t>
  </si>
  <si>
    <t>Movie theater with audience seating, minimum of ten (10) screens, lobby, and refreshment area.</t>
  </si>
  <si>
    <t>All places of worship</t>
  </si>
  <si>
    <t>Rest homes, chronic care, and convalescent homes with residents who do little or no driving</t>
  </si>
  <si>
    <t>Gasoline sales without convenience store; may include repair or car wash</t>
  </si>
  <si>
    <t>Gasoline sales with convenience store where the primary business is gasoline sales, with at least 10 fueling positions</t>
  </si>
  <si>
    <t>Used automobile sales dealerships; may include automobile servicing, and parts sales</t>
  </si>
  <si>
    <t>Primary business is sales and installation or repair of tires; usually do not have large storage or warehouse area</t>
  </si>
  <si>
    <t>High-turnover fast food restaurant for carry-out and eat-in customers with a drive-through window</t>
  </si>
  <si>
    <t>High-turnover fast food restaurant for carry-out and eat-in customers, but without a drive-through window</t>
  </si>
  <si>
    <t>Banking facilities to conduct financial transactions from the vehicle; also usually a part of walk-in bank</t>
  </si>
  <si>
    <t>Religious Place of Worship</t>
  </si>
  <si>
    <t>Maximum Fee Per 
Development Unit:</t>
  </si>
  <si>
    <t>Maximum Fee:</t>
  </si>
  <si>
    <t>Existing Land Use Potential Fee Reduction</t>
  </si>
  <si>
    <t>Key to Sources of Pass-by Rates:</t>
  </si>
  <si>
    <t>Multifamily Housing (High-Rise)</t>
  </si>
  <si>
    <t>Multifamily Housing (Mid-Rise)</t>
  </si>
  <si>
    <t>Multifamily Housing (Low-Rise)</t>
  </si>
  <si>
    <t xml:space="preserve">Veh-Mi Per Dev-Unit </t>
  </si>
  <si>
    <t>Mobile Home Park / Manufactured Home</t>
  </si>
  <si>
    <t>Elementary and Middle School (K-8)</t>
  </si>
  <si>
    <t>Non-Residential</t>
  </si>
  <si>
    <t>Veh-Mi Per Dev-Unit</t>
  </si>
  <si>
    <t>Legal Description (Lot, Block):</t>
  </si>
  <si>
    <t>Schedule A: Maximum Assessable Fee</t>
  </si>
  <si>
    <t>Schedule B: Potential Collection Amounts</t>
  </si>
  <si>
    <t>Land Uses (Select from List):</t>
  </si>
  <si>
    <t xml:space="preserve">Date of Preliminary Plat Submission: </t>
  </si>
  <si>
    <t>Single- and Two-Family Housing</t>
  </si>
  <si>
    <t>Single- and Two-family homes on individual lots in residential zoning districts RE, RL, RS, and TF</t>
  </si>
  <si>
    <t>Multi-family housing with one or two levels (floors) per building</t>
  </si>
  <si>
    <t>Elementary School</t>
  </si>
  <si>
    <t>Serves students attending kindergarten through fifth or sixth grade; usually located in residential communities</t>
  </si>
  <si>
    <t>Serves students who have not yet entered high school, and have completed elementary school</t>
  </si>
  <si>
    <t>Self-Service Car Wash</t>
  </si>
  <si>
    <t>Has stalls for driver to park and wash the vehicle manually</t>
  </si>
  <si>
    <t>Collection Rate per Service Unit</t>
  </si>
  <si>
    <t>Date of Preliminary Plat Submission</t>
  </si>
  <si>
    <t>Phase 1</t>
  </si>
  <si>
    <t>Phase 2</t>
  </si>
  <si>
    <t xml:space="preserve">Phase 0 </t>
  </si>
  <si>
    <t>Before March 1, 2023</t>
  </si>
  <si>
    <t>No Transportation Impact Fee</t>
  </si>
  <si>
    <t>Phase 1 Collection Rates</t>
  </si>
  <si>
    <t>Phase 2 Collection Rates</t>
  </si>
  <si>
    <t>Between March 1, 2023 and February 28, 2026</t>
  </si>
  <si>
    <t>On or After March 1, 2026</t>
  </si>
  <si>
    <t>Phase 1/2</t>
  </si>
  <si>
    <t>On or After March 1, 2023</t>
  </si>
  <si>
    <t>Phase 1/2 Collection Rates</t>
  </si>
  <si>
    <t>Service Areas</t>
  </si>
  <si>
    <t>D</t>
  </si>
  <si>
    <t>Downtown</t>
  </si>
  <si>
    <t>E</t>
  </si>
  <si>
    <t>F</t>
  </si>
  <si>
    <t>Lake Georgetown</t>
  </si>
  <si>
    <t>Sun City</t>
  </si>
  <si>
    <t>Date of Building Permit Submission</t>
  </si>
  <si>
    <t>Transportation 
Impact Fee:</t>
  </si>
  <si>
    <t>Blank</t>
  </si>
  <si>
    <t>Phase 0</t>
  </si>
  <si>
    <t>Yes</t>
  </si>
  <si>
    <t>No</t>
  </si>
  <si>
    <t>Service Area (From List):</t>
  </si>
  <si>
    <t>Other Residential</t>
  </si>
  <si>
    <t>Trip Length (Miles)</t>
  </si>
  <si>
    <t>Adj. Trip Length (Miles)</t>
  </si>
  <si>
    <t>Max Trip Length (Miles)</t>
  </si>
  <si>
    <t>Maximum Trip Length (Miles)</t>
  </si>
  <si>
    <t>Single- and Two-Family Residential</t>
  </si>
  <si>
    <t>Fee Categories</t>
  </si>
  <si>
    <t>Phase 1 Collection Rate Per Dev-Unit
SA A</t>
  </si>
  <si>
    <t>Phase 1 Collection Rate Per Dev-Unit
SA B</t>
  </si>
  <si>
    <t>Phase 1 Collection Rate Per Dev-Unit
SA C</t>
  </si>
  <si>
    <t>Phase 1 Collection Rate Per Dev-Unit
SA D</t>
  </si>
  <si>
    <t>Phase 1 Collection Rate Per Dev-Unit
SA E</t>
  </si>
  <si>
    <t>Phase 1 Collection Rate Per Dev-Unit
SA Downtown</t>
  </si>
  <si>
    <t>Phase 1 Collection Rate Per Dev-Unit
SA F</t>
  </si>
  <si>
    <t>Phase 1 Collection Rate Per Dev-Unit
SA Lake Georgetown</t>
  </si>
  <si>
    <t>Phase 1 Collection Rate Per Dev-Unit
SA Sun City</t>
  </si>
  <si>
    <t>1. ITE Trip Generation Handbook 3rd Edition (August 2014)</t>
  </si>
  <si>
    <t>2. Estimated based on ITE rates for similar categories</t>
  </si>
  <si>
    <t>3. ITE rate adjusted upward based on logial relationship to other categories</t>
  </si>
  <si>
    <r>
      <rPr>
        <b/>
        <u/>
        <sz val="16"/>
        <rFont val="Segoe UI"/>
        <family val="2"/>
      </rPr>
      <t>Phase 1 Collection Rate</t>
    </r>
    <r>
      <rPr>
        <b/>
        <sz val="16"/>
        <rFont val="Segoe UI"/>
        <family val="2"/>
      </rPr>
      <t xml:space="preserve">
Effective March 1, 2023 through February 28, 2026</t>
    </r>
  </si>
  <si>
    <r>
      <rPr>
        <b/>
        <u/>
        <sz val="16"/>
        <rFont val="Segoe UI"/>
        <family val="2"/>
      </rPr>
      <t>Phase 2 Collection Rate</t>
    </r>
    <r>
      <rPr>
        <b/>
        <sz val="16"/>
        <rFont val="Segoe UI"/>
        <family val="2"/>
      </rPr>
      <t xml:space="preserve">
Effective March 1, 2026</t>
    </r>
  </si>
  <si>
    <t>TIA or Development Agreement Prior to 3/1/23</t>
  </si>
  <si>
    <t>Phase 2 Collection Rate Per Dev-Unit
SA A</t>
  </si>
  <si>
    <t>Phase 2 Collection Rate Per Dev-Unit
SA B</t>
  </si>
  <si>
    <t>Phase 2 Collection Rate Per Dev-Unit
SA C</t>
  </si>
  <si>
    <t>Phase 2 Collection Rate Per Dev-Unit
SA D</t>
  </si>
  <si>
    <t>Phase 2 Collection Rate Per Dev-Unit
SA Downtown</t>
  </si>
  <si>
    <t>Phase 2 Collection Rate Per Dev-Unit
SA E</t>
  </si>
  <si>
    <t>Phase 2 Collection Rate Per Dev-Unit
SA F</t>
  </si>
  <si>
    <t>Phase 2 Collection Rate Per Dev-Unit
SA Lake Georgetown</t>
  </si>
  <si>
    <t>Phase 2 Collection Rate Per Dev-Unit
SA Sun City</t>
  </si>
  <si>
    <t>-</t>
  </si>
  <si>
    <t>TIA or Development Agreement Prior to March 1, 2023?</t>
  </si>
  <si>
    <r>
      <t xml:space="preserve">Service Units:
</t>
    </r>
    <r>
      <rPr>
        <sz val="10"/>
        <rFont val="Segoe UI"/>
        <family val="2"/>
      </rPr>
      <t>(Vehicle-Miles)</t>
    </r>
  </si>
  <si>
    <t>Impact of Development:</t>
  </si>
  <si>
    <t>Fee Category:</t>
  </si>
  <si>
    <t>Fee Category</t>
  </si>
  <si>
    <t>Collection Fee Per Dev-Unit</t>
  </si>
  <si>
    <t xml:space="preserve">Total Transportation Impact Fee Collection Amount: </t>
  </si>
  <si>
    <t>TIF Required?</t>
  </si>
  <si>
    <t>Phase 1 Collection Fee Per Dev-Unit</t>
  </si>
  <si>
    <t>Phase 2 Collection Fee Per Dev-Unit</t>
  </si>
  <si>
    <t>Adj. Trip Rate</t>
  </si>
  <si>
    <t xml:space="preserve">Total Value of Transportation Impact Fee Credits: </t>
  </si>
  <si>
    <t>Animal Hospital / Veterinary Clinic</t>
  </si>
  <si>
    <t>Gasoline / Service Station</t>
  </si>
  <si>
    <t>Toy / Children's Superstore</t>
  </si>
  <si>
    <t>Coffee / Donut Shop with Drive-Thru Window</t>
  </si>
  <si>
    <t>Pharmacy / Drugstore without Drive-Thru Window</t>
  </si>
  <si>
    <t>Pharmacy / Drugstore with Drive-Thru Window</t>
  </si>
  <si>
    <t>Gasoline / Service Station with Conv Market and Car Wash</t>
  </si>
  <si>
    <t>Roadway Impact Fee Calculation:</t>
  </si>
  <si>
    <t>Proposed Land Uses</t>
  </si>
  <si>
    <t>Existing Land Uses</t>
  </si>
  <si>
    <t>Transportation Impact Fee Estimator Worksheet
City of Georgetown, Texas</t>
  </si>
  <si>
    <t xml:space="preserve">Impact of Development with Existing Land Use Potential Fee Reduction: </t>
  </si>
  <si>
    <r>
      <rPr>
        <b/>
        <sz val="9"/>
        <rFont val="Segoe UI"/>
        <family val="2"/>
      </rPr>
      <t>ERROR</t>
    </r>
    <r>
      <rPr>
        <i/>
        <sz val="9"/>
        <rFont val="Segoe UI"/>
        <family val="2"/>
      </rPr>
      <t xml:space="preserve"> -  If receiving an error message, fill out all of the following fields: Date of Preliminary Plat Submission, Date of Building Permit Application, TIA or Development Agreement Question, Service Area, Land Use, and/or # of Units.</t>
    </r>
  </si>
  <si>
    <r>
      <rPr>
        <i/>
        <u/>
        <sz val="9"/>
        <rFont val="Segoe UI"/>
        <family val="2"/>
      </rPr>
      <t>Notes</t>
    </r>
    <r>
      <rPr>
        <i/>
        <sz val="9"/>
        <rFont val="Segoe UI"/>
        <family val="2"/>
      </rPr>
      <t>:
(1) Applicant may be eligible for reductions or offsets for infrastructure built. Applicant to apply with the Georgetown Planning Department.
(2) Total Transportation Impact Fee Collection Amount represents the sum of Schedule B Potential Collection amount less Existing Land Use Potential Fee Reduction amount.</t>
    </r>
  </si>
  <si>
    <t>Worksheet Last Updated: 5/5/2021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</si>
</sst>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2" formatCode="_(&quot;$&quot;* #,##0_);_(&quot;$&quot;* \(#,##0\);_(&quot;$&quot;* &quot;-&quot;_);_(@_)"/>
    <numFmt numFmtId="44" formatCode="_(&quot;$&quot;* #,##0.00_);_(&quot;$&quot;* \(#,##0.00\);_(&quot;$&quot;* &quot;-&quot;??_);_(@_)"/>
    <numFmt numFmtId="164" formatCode="_(&quot;$&quot;* #,##0.00_);_(&quot;$&quot;* \(#,##0.00\);_(&quot;$&quot;* &quot;-&quot;_);_(@_)"/>
    <numFmt numFmtId="165" formatCode="0.000"/>
  </numFmts>
  <fonts count="34" x14ac:knownFonts="1">
    <font>
      <sz val="10"/>
      <name val="Arial"/>
    </font>
    <font>
      <sz val="11"/>
      <color theme="1"/>
      <name val="Calibri"/>
      <family val="2"/>
      <scheme val="minor"/>
    </font>
    <font>
      <sz val="10"/>
      <name val="Arial"/>
      <family val="2"/>
    </font>
    <font>
      <sz val="8"/>
      <name val="Arial"/>
      <family val="2"/>
    </font>
    <font>
      <sz val="10"/>
      <name val="Arial"/>
      <family val="2"/>
    </font>
    <font>
      <b/>
      <sz val="10"/>
      <name val="Times New Roman"/>
      <family val="1"/>
    </font>
    <font>
      <sz val="10"/>
      <name val="Arial"/>
      <family val="2"/>
    </font>
    <font>
      <sz val="10"/>
      <name val="Times New Roman"/>
      <family val="1"/>
    </font>
    <font>
      <b/>
      <sz val="18"/>
      <name val="Segoe UI"/>
      <family val="2"/>
    </font>
    <font>
      <sz val="10"/>
      <name val="Segoe UI"/>
      <family val="2"/>
    </font>
    <font>
      <sz val="8"/>
      <name val="Segoe UI"/>
      <family val="2"/>
    </font>
    <font>
      <b/>
      <sz val="12"/>
      <name val="Segoe UI"/>
      <family val="2"/>
    </font>
    <font>
      <b/>
      <sz val="10"/>
      <name val="Segoe UI"/>
      <family val="2"/>
    </font>
    <font>
      <i/>
      <sz val="9"/>
      <name val="Segoe UI"/>
      <family val="2"/>
    </font>
    <font>
      <b/>
      <u/>
      <sz val="12"/>
      <name val="Segoe UI"/>
      <family val="2"/>
    </font>
    <font>
      <b/>
      <sz val="11"/>
      <name val="Segoe UI"/>
      <family val="2"/>
    </font>
    <font>
      <sz val="9"/>
      <name val="Segoe UI"/>
      <family val="2"/>
    </font>
    <font>
      <sz val="11"/>
      <name val="Segoe UI"/>
      <family val="2"/>
    </font>
    <font>
      <b/>
      <sz val="11"/>
      <color theme="0"/>
      <name val="Segoe UI"/>
      <family val="2"/>
    </font>
    <font>
      <b/>
      <sz val="8"/>
      <name val="Segoe UI"/>
      <family val="2"/>
    </font>
    <font>
      <b/>
      <sz val="14"/>
      <color theme="0"/>
      <name val="Segoe UI"/>
      <family val="2"/>
    </font>
    <font>
      <b/>
      <u/>
      <sz val="16"/>
      <name val="Segoe UI"/>
      <family val="2"/>
    </font>
    <font>
      <b/>
      <sz val="16"/>
      <name val="Segoe UI"/>
      <family val="2"/>
    </font>
    <font>
      <b/>
      <u/>
      <sz val="14"/>
      <color rgb="FFB05800"/>
      <name val="Segoe UI"/>
      <family val="2"/>
    </font>
    <font>
      <b/>
      <sz val="14"/>
      <color rgb="FFB05800"/>
      <name val="Segoe UI"/>
      <family val="2"/>
    </font>
    <font>
      <i/>
      <u/>
      <sz val="9"/>
      <name val="Segoe UI"/>
      <family val="2"/>
    </font>
    <font>
      <b/>
      <sz val="10"/>
      <color theme="0"/>
      <name val="Segoe UI"/>
      <family val="2"/>
    </font>
    <font>
      <b/>
      <sz val="8"/>
      <color theme="0"/>
      <name val="Segoe UI"/>
      <family val="2"/>
    </font>
    <font>
      <sz val="12"/>
      <name val="Arial"/>
      <family val="2"/>
    </font>
    <font>
      <sz val="12"/>
      <name val="Segoe UI"/>
      <family val="2"/>
    </font>
    <font>
      <i/>
      <sz val="12"/>
      <name val="Segoe UI"/>
      <family val="2"/>
    </font>
    <font>
      <b/>
      <sz val="24"/>
      <color rgb="FFB05800"/>
      <name val="Segoe UI"/>
      <family val="2"/>
    </font>
    <font>
      <b/>
      <sz val="9"/>
      <name val="Segoe UI"/>
      <family val="2"/>
    </font>
    <font>
      <sz val="10"/>
      <color theme="1"/>
      <name val="Segoe UI"/>
      <family val="2"/>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theme="0" tint="-0.14999847407452621"/>
        <bgColor indexed="64"/>
      </patternFill>
    </fill>
    <fill>
      <patternFill patternType="solid">
        <fgColor theme="0" tint="-0.14999847407452621"/>
        <bgColor rgb="FF000000"/>
      </patternFill>
    </fill>
    <fill>
      <patternFill patternType="solid">
        <fgColor theme="0" tint="-0.249977111117893"/>
        <bgColor rgb="FF000000"/>
      </patternFill>
    </fill>
    <fill>
      <patternFill patternType="solid">
        <fgColor rgb="FFB0580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bgColor rgb="FF000000"/>
      </patternFill>
    </fill>
    <fill>
      <patternFill patternType="solid">
        <fgColor theme="0" tint="-4.9989318521683403E-2"/>
        <bgColor indexed="64"/>
      </patternFill>
    </fill>
    <fill>
      <patternFill patternType="solid">
        <fgColor rgb="FFB05800"/>
        <bgColor rgb="FF000000"/>
      </patternFill>
    </fill>
    <fill>
      <patternFill patternType="solid">
        <fgColor theme="0" tint="-0.249977111117893"/>
        <bgColor indexed="64"/>
      </patternFill>
    </fill>
  </fills>
  <borders count="107">
    <border>
      <left/>
      <right/>
      <top/>
      <bottom/>
      <diagonal/>
    </border>
    <border>
      <left/>
      <right style="double">
        <color indexed="64"/>
      </right>
      <top style="double">
        <color indexed="64"/>
      </top>
      <bottom/>
      <diagonal/>
    </border>
    <border>
      <left/>
      <right style="double">
        <color indexed="64"/>
      </right>
      <top/>
      <bottom/>
      <diagonal/>
    </border>
    <border>
      <left style="double">
        <color indexed="64"/>
      </left>
      <right/>
      <top/>
      <bottom/>
      <diagonal/>
    </border>
    <border>
      <left style="thin">
        <color indexed="64"/>
      </left>
      <right style="thin">
        <color indexed="64"/>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style="hair">
        <color indexed="64"/>
      </bottom>
      <diagonal/>
    </border>
    <border>
      <left/>
      <right/>
      <top/>
      <bottom style="hair">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style="thin">
        <color indexed="64"/>
      </left>
      <right/>
      <top/>
      <bottom style="medium">
        <color indexed="64"/>
      </bottom>
      <diagonal/>
    </border>
    <border>
      <left style="thin">
        <color indexed="64"/>
      </left>
      <right/>
      <top style="hair">
        <color indexed="64"/>
      </top>
      <bottom style="hair">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top/>
      <bottom style="medium">
        <color indexed="64"/>
      </bottom>
      <diagonal/>
    </border>
    <border>
      <left style="medium">
        <color indexed="64"/>
      </left>
      <right style="medium">
        <color indexed="64"/>
      </right>
      <top/>
      <bottom style="dotted">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top/>
      <bottom style="hair">
        <color indexed="64"/>
      </bottom>
      <diagonal/>
    </border>
    <border>
      <left/>
      <right style="thin">
        <color indexed="64"/>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medium">
        <color indexed="64"/>
      </left>
      <right style="medium">
        <color indexed="64"/>
      </right>
      <top style="dotted">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diagonal/>
    </border>
    <border>
      <left style="thin">
        <color indexed="64"/>
      </left>
      <right style="medium">
        <color indexed="64"/>
      </right>
      <top/>
      <bottom style="hair">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medium">
        <color indexed="64"/>
      </bottom>
      <diagonal/>
    </border>
    <border>
      <left/>
      <right style="medium">
        <color indexed="64"/>
      </right>
      <top style="dotted">
        <color indexed="64"/>
      </top>
      <bottom/>
      <diagonal/>
    </border>
    <border>
      <left/>
      <right style="medium">
        <color indexed="64"/>
      </right>
      <top style="medium">
        <color indexed="64"/>
      </top>
      <bottom style="dotted">
        <color indexed="64"/>
      </bottom>
      <diagonal/>
    </border>
    <border>
      <left/>
      <right style="medium">
        <color indexed="64"/>
      </right>
      <top style="medium">
        <color indexed="64"/>
      </top>
      <bottom style="hair">
        <color indexed="64"/>
      </bottom>
      <diagonal/>
    </border>
    <border>
      <left/>
      <right style="thin">
        <color indexed="64"/>
      </right>
      <top/>
      <bottom/>
      <diagonal/>
    </border>
    <border>
      <left/>
      <right style="thin">
        <color indexed="64"/>
      </right>
      <top style="thin">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s>
  <cellStyleXfs count="14">
    <xf numFmtId="0" fontId="0" fillId="0" borderId="0"/>
    <xf numFmtId="44" fontId="2" fillId="0" borderId="0" applyFont="0" applyFill="0" applyBorder="0" applyAlignment="0" applyProtection="0"/>
    <xf numFmtId="0" fontId="4" fillId="0" borderId="0"/>
    <xf numFmtId="0" fontId="4" fillId="0" borderId="0"/>
    <xf numFmtId="0" fontId="6"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44" fontId="1" fillId="0" borderId="0" applyFont="0" applyFill="0" applyBorder="0" applyAlignment="0" applyProtection="0"/>
    <xf numFmtId="0" fontId="2" fillId="0" borderId="0"/>
  </cellStyleXfs>
  <cellXfs count="485">
    <xf numFmtId="0" fontId="0" fillId="0" borderId="0" xfId="0"/>
    <xf numFmtId="0" fontId="0" fillId="2" borderId="1" xfId="0" applyFill="1" applyBorder="1" applyProtection="1"/>
    <xf numFmtId="0" fontId="0" fillId="0" borderId="0" xfId="0" applyProtection="1"/>
    <xf numFmtId="0" fontId="0" fillId="0" borderId="0" xfId="0" applyAlignment="1" applyProtection="1">
      <alignment vertical="center"/>
    </xf>
    <xf numFmtId="0" fontId="0" fillId="3" borderId="9" xfId="0" applyFill="1" applyBorder="1" applyProtection="1"/>
    <xf numFmtId="1" fontId="0" fillId="0" borderId="0" xfId="0" applyNumberFormat="1"/>
    <xf numFmtId="1" fontId="7" fillId="4" borderId="15" xfId="2" applyNumberFormat="1" applyFont="1" applyFill="1" applyBorder="1" applyAlignment="1">
      <alignment horizontal="center"/>
    </xf>
    <xf numFmtId="164" fontId="7" fillId="0" borderId="0" xfId="2" applyNumberFormat="1" applyFont="1" applyFill="1" applyBorder="1" applyAlignment="1">
      <alignment horizontal="center"/>
    </xf>
    <xf numFmtId="0" fontId="7" fillId="0" borderId="0" xfId="8" applyFont="1"/>
    <xf numFmtId="0" fontId="7" fillId="0" borderId="0" xfId="8" applyFont="1" applyAlignment="1">
      <alignment horizontal="center"/>
    </xf>
    <xf numFmtId="2" fontId="7" fillId="0" borderId="0" xfId="8" applyNumberFormat="1" applyFont="1" applyAlignment="1">
      <alignment horizontal="center"/>
    </xf>
    <xf numFmtId="9" fontId="7" fillId="0" borderId="0" xfId="8" applyNumberFormat="1" applyFont="1" applyAlignment="1">
      <alignment horizontal="center"/>
    </xf>
    <xf numFmtId="49" fontId="7" fillId="0" borderId="0" xfId="8" applyNumberFormat="1" applyFont="1" applyAlignment="1">
      <alignment horizontal="center"/>
    </xf>
    <xf numFmtId="0" fontId="2" fillId="0" borderId="0" xfId="0" applyFont="1"/>
    <xf numFmtId="0" fontId="0" fillId="0" borderId="0" xfId="0" applyFill="1"/>
    <xf numFmtId="0" fontId="7" fillId="0" borderId="0" xfId="5" applyFont="1" applyFill="1" applyBorder="1"/>
    <xf numFmtId="2" fontId="7" fillId="0" borderId="0" xfId="6" applyNumberFormat="1" applyFont="1" applyFill="1" applyBorder="1" applyAlignment="1">
      <alignment horizontal="center"/>
    </xf>
    <xf numFmtId="0" fontId="7" fillId="0" borderId="0" xfId="7" applyFont="1" applyFill="1" applyBorder="1" applyAlignment="1">
      <alignment horizontal="center"/>
    </xf>
    <xf numFmtId="1" fontId="0" fillId="0" borderId="0" xfId="0" applyNumberFormat="1" applyFill="1"/>
    <xf numFmtId="0" fontId="2" fillId="0" borderId="0" xfId="0" applyFont="1" applyFill="1" applyProtection="1"/>
    <xf numFmtId="0" fontId="8" fillId="3" borderId="3" xfId="0" applyFont="1" applyFill="1" applyBorder="1" applyAlignment="1" applyProtection="1">
      <alignment vertical="center"/>
    </xf>
    <xf numFmtId="0" fontId="9" fillId="2" borderId="2" xfId="0" applyFont="1" applyFill="1" applyBorder="1" applyAlignment="1" applyProtection="1">
      <alignment vertical="center"/>
    </xf>
    <xf numFmtId="0" fontId="9" fillId="2" borderId="0" xfId="0" applyFont="1" applyFill="1" applyBorder="1" applyAlignment="1" applyProtection="1">
      <alignment vertical="center"/>
    </xf>
    <xf numFmtId="0" fontId="9" fillId="2" borderId="3" xfId="0" applyFont="1" applyFill="1" applyBorder="1" applyAlignment="1" applyProtection="1">
      <alignment vertical="center"/>
    </xf>
    <xf numFmtId="0" fontId="11" fillId="2" borderId="0" xfId="0" applyFont="1" applyFill="1" applyBorder="1" applyAlignment="1" applyProtection="1">
      <alignment horizontal="right" vertical="center"/>
    </xf>
    <xf numFmtId="0" fontId="9" fillId="2" borderId="0" xfId="0" applyFont="1" applyFill="1" applyBorder="1" applyAlignment="1" applyProtection="1">
      <alignment horizontal="center" vertical="center"/>
    </xf>
    <xf numFmtId="0" fontId="9" fillId="3" borderId="3" xfId="0" applyFont="1" applyFill="1" applyBorder="1" applyProtection="1"/>
    <xf numFmtId="0" fontId="9" fillId="3" borderId="2" xfId="0" applyFont="1" applyFill="1" applyBorder="1" applyProtection="1"/>
    <xf numFmtId="0" fontId="9" fillId="3" borderId="0" xfId="0" applyFont="1" applyFill="1" applyBorder="1" applyProtection="1"/>
    <xf numFmtId="0" fontId="9" fillId="3" borderId="5" xfId="0" applyFont="1" applyFill="1" applyBorder="1" applyProtection="1"/>
    <xf numFmtId="0" fontId="9" fillId="3" borderId="6" xfId="0" applyFont="1" applyFill="1" applyBorder="1" applyProtection="1"/>
    <xf numFmtId="0" fontId="9" fillId="3" borderId="7" xfId="0" applyFont="1" applyFill="1" applyBorder="1" applyProtection="1"/>
    <xf numFmtId="0" fontId="9" fillId="5" borderId="4" xfId="0" applyFont="1" applyFill="1" applyBorder="1" applyAlignment="1" applyProtection="1">
      <alignment horizontal="center" vertical="center"/>
      <protection locked="0"/>
    </xf>
    <xf numFmtId="0" fontId="16" fillId="5" borderId="4" xfId="0" applyFont="1" applyFill="1" applyBorder="1" applyAlignment="1" applyProtection="1">
      <alignment vertical="center"/>
      <protection locked="0"/>
    </xf>
    <xf numFmtId="0" fontId="7" fillId="0" borderId="0" xfId="2" applyFont="1" applyFill="1"/>
    <xf numFmtId="49" fontId="7" fillId="0" borderId="0" xfId="2" applyNumberFormat="1" applyFont="1" applyFill="1" applyAlignment="1">
      <alignment horizontal="center"/>
    </xf>
    <xf numFmtId="0" fontId="2" fillId="0" borderId="0" xfId="0" applyFont="1" applyFill="1"/>
    <xf numFmtId="0" fontId="8" fillId="3" borderId="3" xfId="0" applyFont="1" applyFill="1" applyBorder="1" applyAlignment="1" applyProtection="1">
      <alignment horizontal="right" vertical="center"/>
    </xf>
    <xf numFmtId="0" fontId="17" fillId="4" borderId="59" xfId="5" applyFont="1" applyFill="1" applyBorder="1"/>
    <xf numFmtId="2" fontId="17" fillId="4" borderId="32" xfId="6" applyNumberFormat="1" applyFont="1" applyFill="1" applyBorder="1" applyAlignment="1">
      <alignment horizontal="center"/>
    </xf>
    <xf numFmtId="0" fontId="17" fillId="0" borderId="59" xfId="2" applyFont="1" applyFill="1" applyBorder="1"/>
    <xf numFmtId="0" fontId="17" fillId="0" borderId="60" xfId="2" applyFont="1" applyFill="1" applyBorder="1"/>
    <xf numFmtId="0" fontId="17" fillId="4" borderId="61" xfId="5" applyFont="1" applyFill="1" applyBorder="1"/>
    <xf numFmtId="2" fontId="17" fillId="4" borderId="37" xfId="6" applyNumberFormat="1" applyFont="1" applyFill="1" applyBorder="1" applyAlignment="1">
      <alignment horizontal="center"/>
    </xf>
    <xf numFmtId="0" fontId="17" fillId="0" borderId="61" xfId="2" applyFont="1" applyFill="1" applyBorder="1"/>
    <xf numFmtId="1" fontId="17" fillId="4" borderId="37" xfId="6" applyNumberFormat="1" applyFont="1" applyFill="1" applyBorder="1" applyAlignment="1">
      <alignment horizontal="center"/>
    </xf>
    <xf numFmtId="2" fontId="17" fillId="4" borderId="13" xfId="6" applyNumberFormat="1" applyFont="1" applyFill="1" applyBorder="1" applyAlignment="1">
      <alignment horizontal="center"/>
    </xf>
    <xf numFmtId="0" fontId="17" fillId="4" borderId="60" xfId="5" applyFont="1" applyFill="1" applyBorder="1"/>
    <xf numFmtId="0" fontId="17" fillId="4" borderId="62" xfId="5" applyFont="1" applyFill="1" applyBorder="1"/>
    <xf numFmtId="1" fontId="17" fillId="4" borderId="28" xfId="6" applyNumberFormat="1" applyFont="1" applyFill="1" applyBorder="1" applyAlignment="1">
      <alignment horizontal="center"/>
    </xf>
    <xf numFmtId="0" fontId="17" fillId="0" borderId="62" xfId="2" applyFont="1" applyFill="1" applyBorder="1"/>
    <xf numFmtId="2" fontId="17" fillId="4" borderId="28" xfId="6" applyNumberFormat="1" applyFont="1" applyFill="1" applyBorder="1" applyAlignment="1">
      <alignment horizontal="center"/>
    </xf>
    <xf numFmtId="0" fontId="17" fillId="4" borderId="63" xfId="5" applyFont="1" applyFill="1" applyBorder="1"/>
    <xf numFmtId="2" fontId="17" fillId="4" borderId="34" xfId="6" applyNumberFormat="1" applyFont="1" applyFill="1" applyBorder="1" applyAlignment="1">
      <alignment horizontal="center"/>
    </xf>
    <xf numFmtId="0" fontId="17" fillId="6" borderId="61" xfId="5" applyFont="1" applyFill="1" applyBorder="1"/>
    <xf numFmtId="1" fontId="17" fillId="6" borderId="37" xfId="6" applyNumberFormat="1" applyFont="1" applyFill="1" applyBorder="1" applyAlignment="1">
      <alignment horizontal="center"/>
    </xf>
    <xf numFmtId="0" fontId="17" fillId="5" borderId="61" xfId="2" applyFont="1" applyFill="1" applyBorder="1"/>
    <xf numFmtId="2" fontId="17" fillId="6" borderId="37" xfId="6" applyNumberFormat="1" applyFont="1" applyFill="1" applyBorder="1" applyAlignment="1">
      <alignment horizontal="center"/>
    </xf>
    <xf numFmtId="0" fontId="17" fillId="6" borderId="62" xfId="5" applyFont="1" applyFill="1" applyBorder="1"/>
    <xf numFmtId="2" fontId="17" fillId="6" borderId="28" xfId="6" applyNumberFormat="1" applyFont="1" applyFill="1" applyBorder="1" applyAlignment="1">
      <alignment horizontal="center"/>
    </xf>
    <xf numFmtId="0" fontId="17" fillId="5" borderId="62" xfId="2" applyFont="1" applyFill="1" applyBorder="1"/>
    <xf numFmtId="0" fontId="17" fillId="6" borderId="59" xfId="5" applyFont="1" applyFill="1" applyBorder="1"/>
    <xf numFmtId="2" fontId="17" fillId="6" borderId="32" xfId="6" applyNumberFormat="1" applyFont="1" applyFill="1" applyBorder="1" applyAlignment="1">
      <alignment horizontal="center"/>
    </xf>
    <xf numFmtId="0" fontId="17" fillId="5" borderId="59" xfId="2" applyFont="1" applyFill="1" applyBorder="1"/>
    <xf numFmtId="0" fontId="17" fillId="6" borderId="63" xfId="5" applyFont="1" applyFill="1" applyBorder="1"/>
    <xf numFmtId="2" fontId="17" fillId="6" borderId="34" xfId="6" applyNumberFormat="1" applyFont="1" applyFill="1" applyBorder="1" applyAlignment="1">
      <alignment horizontal="center"/>
    </xf>
    <xf numFmtId="0" fontId="17" fillId="5" borderId="63" xfId="2" applyFont="1" applyFill="1" applyBorder="1"/>
    <xf numFmtId="0" fontId="17" fillId="5" borderId="61" xfId="5" applyFont="1" applyFill="1" applyBorder="1"/>
    <xf numFmtId="0" fontId="17" fillId="6" borderId="60" xfId="5" applyFont="1" applyFill="1" applyBorder="1"/>
    <xf numFmtId="2" fontId="17" fillId="6" borderId="13" xfId="6" applyNumberFormat="1" applyFont="1" applyFill="1" applyBorder="1" applyAlignment="1">
      <alignment horizontal="center"/>
    </xf>
    <xf numFmtId="2" fontId="9" fillId="5" borderId="56" xfId="7" applyNumberFormat="1" applyFont="1" applyFill="1" applyBorder="1" applyAlignment="1">
      <alignment horizontal="center"/>
    </xf>
    <xf numFmtId="2" fontId="9" fillId="5" borderId="54" xfId="7" applyNumberFormat="1" applyFont="1" applyFill="1" applyBorder="1" applyAlignment="1">
      <alignment horizontal="center"/>
    </xf>
    <xf numFmtId="2" fontId="9" fillId="5" borderId="67" xfId="7" applyNumberFormat="1" applyFont="1" applyFill="1" applyBorder="1" applyAlignment="1">
      <alignment horizontal="center"/>
    </xf>
    <xf numFmtId="2" fontId="9" fillId="5" borderId="55" xfId="7" applyNumberFormat="1" applyFont="1" applyFill="1" applyBorder="1" applyAlignment="1">
      <alignment horizontal="center"/>
    </xf>
    <xf numFmtId="2" fontId="9" fillId="5" borderId="66" xfId="7" applyNumberFormat="1" applyFont="1" applyFill="1" applyBorder="1" applyAlignment="1">
      <alignment horizontal="center"/>
    </xf>
    <xf numFmtId="0" fontId="9" fillId="0" borderId="0" xfId="0" applyFont="1" applyAlignment="1" applyProtection="1">
      <alignment vertical="center"/>
    </xf>
    <xf numFmtId="0" fontId="0" fillId="3" borderId="0" xfId="0" applyFill="1" applyProtection="1"/>
    <xf numFmtId="0" fontId="9" fillId="0" borderId="0" xfId="0" applyFont="1" applyFill="1" applyAlignment="1" applyProtection="1">
      <alignment horizontal="left" vertical="center"/>
    </xf>
    <xf numFmtId="0" fontId="12" fillId="0" borderId="0" xfId="0" applyFont="1" applyFill="1" applyAlignment="1" applyProtection="1">
      <alignment horizontal="left" vertical="center"/>
    </xf>
    <xf numFmtId="1" fontId="9" fillId="0" borderId="0" xfId="0" applyNumberFormat="1" applyFont="1" applyFill="1" applyAlignment="1" applyProtection="1">
      <alignment horizontal="left" vertical="center"/>
    </xf>
    <xf numFmtId="14" fontId="9" fillId="0" borderId="0" xfId="0" applyNumberFormat="1" applyFont="1" applyFill="1" applyAlignment="1" applyProtection="1">
      <alignment horizontal="left" vertical="center"/>
    </xf>
    <xf numFmtId="42" fontId="9" fillId="0" borderId="0" xfId="0" applyNumberFormat="1" applyFont="1" applyFill="1" applyAlignment="1" applyProtection="1">
      <alignment horizontal="left" vertical="center"/>
    </xf>
    <xf numFmtId="44" fontId="9" fillId="0" borderId="0" xfId="0" applyNumberFormat="1" applyFont="1" applyFill="1" applyAlignment="1" applyProtection="1">
      <alignment horizontal="left" vertical="center"/>
    </xf>
    <xf numFmtId="165" fontId="9" fillId="0" borderId="0" xfId="0" applyNumberFormat="1" applyFont="1" applyFill="1" applyAlignment="1" applyProtection="1">
      <alignment horizontal="left" vertical="center"/>
    </xf>
    <xf numFmtId="9" fontId="9" fillId="0" borderId="0" xfId="0" applyNumberFormat="1" applyFont="1" applyFill="1" applyAlignment="1" applyProtection="1">
      <alignment horizontal="left" vertical="center"/>
    </xf>
    <xf numFmtId="0" fontId="11" fillId="3" borderId="0" xfId="0" applyFont="1" applyFill="1" applyBorder="1" applyAlignment="1" applyProtection="1">
      <alignment horizontal="right" vertical="center"/>
    </xf>
    <xf numFmtId="0" fontId="9" fillId="3" borderId="0" xfId="0" applyFont="1" applyFill="1" applyProtection="1"/>
    <xf numFmtId="0" fontId="0" fillId="3" borderId="8" xfId="0" applyFill="1" applyBorder="1"/>
    <xf numFmtId="0" fontId="9" fillId="3" borderId="3" xfId="0" applyFont="1" applyFill="1" applyBorder="1" applyAlignment="1" applyProtection="1">
      <alignment vertical="center"/>
    </xf>
    <xf numFmtId="0" fontId="0" fillId="3" borderId="3" xfId="0" applyFill="1" applyBorder="1" applyProtection="1"/>
    <xf numFmtId="0" fontId="9" fillId="0" borderId="0" xfId="0" applyFont="1" applyAlignment="1" applyProtection="1">
      <alignment horizontal="left" vertical="center"/>
    </xf>
    <xf numFmtId="0" fontId="9" fillId="3" borderId="25" xfId="0" applyFont="1" applyFill="1" applyBorder="1" applyProtection="1"/>
    <xf numFmtId="49" fontId="18" fillId="8" borderId="89" xfId="2" applyNumberFormat="1" applyFont="1" applyFill="1" applyBorder="1" applyAlignment="1">
      <alignment horizontal="center" vertical="center" wrapText="1"/>
    </xf>
    <xf numFmtId="0" fontId="18" fillId="8" borderId="30" xfId="2" applyFont="1" applyFill="1" applyBorder="1" applyAlignment="1">
      <alignment horizontal="center" vertical="center" wrapText="1"/>
    </xf>
    <xf numFmtId="0" fontId="18" fillId="8" borderId="53" xfId="2" applyFont="1" applyFill="1" applyBorder="1" applyAlignment="1">
      <alignment horizontal="center" vertical="center" wrapText="1"/>
    </xf>
    <xf numFmtId="49" fontId="18" fillId="8" borderId="52" xfId="2" applyNumberFormat="1" applyFont="1" applyFill="1" applyBorder="1" applyAlignment="1">
      <alignment horizontal="center" vertical="center" wrapText="1"/>
    </xf>
    <xf numFmtId="0" fontId="18" fillId="8" borderId="63" xfId="2" applyFont="1" applyFill="1" applyBorder="1" applyAlignment="1">
      <alignment horizontal="center" vertical="center" wrapText="1"/>
    </xf>
    <xf numFmtId="0" fontId="15" fillId="7" borderId="48" xfId="5" applyFont="1" applyFill="1" applyBorder="1" applyAlignment="1">
      <alignment vertical="center"/>
    </xf>
    <xf numFmtId="0" fontId="15" fillId="7" borderId="49" xfId="5" applyFont="1" applyFill="1" applyBorder="1" applyAlignment="1">
      <alignment vertical="center"/>
    </xf>
    <xf numFmtId="0" fontId="15" fillId="7" borderId="83" xfId="5" applyFont="1" applyFill="1" applyBorder="1" applyAlignment="1">
      <alignment vertical="center"/>
    </xf>
    <xf numFmtId="0" fontId="15" fillId="7" borderId="48" xfId="5" applyFont="1" applyFill="1" applyBorder="1" applyAlignment="1">
      <alignment vertical="center" wrapText="1"/>
    </xf>
    <xf numFmtId="0" fontId="15" fillId="7" borderId="49" xfId="5" applyFont="1" applyFill="1" applyBorder="1" applyAlignment="1">
      <alignment vertical="center" wrapText="1"/>
    </xf>
    <xf numFmtId="0" fontId="15" fillId="7" borderId="83" xfId="5" applyFont="1" applyFill="1" applyBorder="1" applyAlignment="1">
      <alignment vertical="center" wrapText="1"/>
    </xf>
    <xf numFmtId="2" fontId="7" fillId="0" borderId="0" xfId="2" applyNumberFormat="1" applyFont="1" applyFill="1" applyBorder="1" applyAlignment="1">
      <alignment horizontal="center"/>
    </xf>
    <xf numFmtId="2" fontId="12" fillId="5" borderId="73" xfId="8" applyNumberFormat="1" applyFont="1" applyFill="1" applyBorder="1" applyAlignment="1">
      <alignment horizontal="center" vertical="center" wrapText="1"/>
    </xf>
    <xf numFmtId="0" fontId="12" fillId="0" borderId="0" xfId="8" applyFont="1" applyAlignment="1">
      <alignment horizontal="center" vertical="center"/>
    </xf>
    <xf numFmtId="44" fontId="12" fillId="0" borderId="0" xfId="8" applyNumberFormat="1" applyFont="1" applyAlignment="1">
      <alignment horizontal="center" vertical="center"/>
    </xf>
    <xf numFmtId="49" fontId="9" fillId="3" borderId="10" xfId="10" applyNumberFormat="1" applyFont="1" applyFill="1" applyBorder="1" applyAlignment="1">
      <alignment horizontal="center"/>
    </xf>
    <xf numFmtId="0" fontId="9" fillId="3" borderId="10" xfId="9" applyFont="1" applyFill="1" applyBorder="1" applyAlignment="1">
      <alignment horizontal="center"/>
    </xf>
    <xf numFmtId="2" fontId="9" fillId="3" borderId="10" xfId="9" applyNumberFormat="1" applyFont="1" applyFill="1" applyBorder="1" applyAlignment="1">
      <alignment horizontal="center"/>
    </xf>
    <xf numFmtId="9" fontId="9" fillId="3" borderId="10" xfId="8" applyNumberFormat="1" applyFont="1" applyFill="1" applyBorder="1" applyAlignment="1">
      <alignment horizontal="center"/>
    </xf>
    <xf numFmtId="0" fontId="9" fillId="3" borderId="10" xfId="8" applyFont="1" applyFill="1" applyBorder="1" applyAlignment="1">
      <alignment horizontal="center"/>
    </xf>
    <xf numFmtId="2" fontId="9" fillId="3" borderId="10" xfId="8" applyNumberFormat="1" applyFont="1" applyFill="1" applyBorder="1" applyAlignment="1">
      <alignment horizontal="center"/>
    </xf>
    <xf numFmtId="2" fontId="9" fillId="3" borderId="16" xfId="8" applyNumberFormat="1" applyFont="1" applyFill="1" applyBorder="1" applyAlignment="1">
      <alignment horizontal="center"/>
    </xf>
    <xf numFmtId="0" fontId="9" fillId="3" borderId="16" xfId="8" applyFont="1" applyFill="1" applyBorder="1" applyAlignment="1">
      <alignment horizontal="center"/>
    </xf>
    <xf numFmtId="0" fontId="9" fillId="0" borderId="0" xfId="8" applyFont="1" applyFill="1" applyAlignment="1">
      <alignment horizontal="center"/>
    </xf>
    <xf numFmtId="0" fontId="9" fillId="0" borderId="0" xfId="8" applyFont="1"/>
    <xf numFmtId="2" fontId="9" fillId="5" borderId="54" xfId="8" applyNumberFormat="1" applyFont="1" applyFill="1" applyBorder="1" applyAlignment="1">
      <alignment horizontal="center"/>
    </xf>
    <xf numFmtId="2" fontId="9" fillId="0" borderId="0" xfId="8" applyNumberFormat="1" applyFont="1" applyFill="1" applyAlignment="1">
      <alignment horizontal="center"/>
    </xf>
    <xf numFmtId="164" fontId="9" fillId="0" borderId="58" xfId="8" applyNumberFormat="1" applyFont="1" applyBorder="1" applyAlignment="1">
      <alignment horizontal="center"/>
    </xf>
    <xf numFmtId="2" fontId="9" fillId="5" borderId="66" xfId="8" applyNumberFormat="1" applyFont="1" applyFill="1" applyBorder="1" applyAlignment="1">
      <alignment horizontal="center"/>
    </xf>
    <xf numFmtId="44" fontId="9" fillId="0" borderId="0" xfId="8" applyNumberFormat="1" applyFont="1"/>
    <xf numFmtId="42" fontId="9" fillId="0" borderId="0" xfId="8" applyNumberFormat="1" applyFont="1"/>
    <xf numFmtId="2" fontId="9" fillId="5" borderId="55" xfId="8" applyNumberFormat="1" applyFont="1" applyFill="1" applyBorder="1" applyAlignment="1">
      <alignment horizontal="center"/>
    </xf>
    <xf numFmtId="2" fontId="9" fillId="5" borderId="68" xfId="8" applyNumberFormat="1" applyFont="1" applyFill="1" applyBorder="1" applyAlignment="1">
      <alignment horizontal="center"/>
    </xf>
    <xf numFmtId="164" fontId="9" fillId="0" borderId="0" xfId="8" applyNumberFormat="1" applyFont="1"/>
    <xf numFmtId="2" fontId="9" fillId="5" borderId="67" xfId="8" applyNumberFormat="1" applyFont="1" applyFill="1" applyBorder="1" applyAlignment="1">
      <alignment horizontal="center"/>
    </xf>
    <xf numFmtId="0" fontId="9" fillId="0" borderId="0" xfId="8" applyFont="1" applyFill="1"/>
    <xf numFmtId="49" fontId="9" fillId="0" borderId="0" xfId="8" applyNumberFormat="1" applyFont="1" applyFill="1" applyAlignment="1">
      <alignment horizontal="center"/>
    </xf>
    <xf numFmtId="9" fontId="9" fillId="0" borderId="0" xfId="8" applyNumberFormat="1" applyFont="1" applyFill="1" applyAlignment="1">
      <alignment horizontal="center"/>
    </xf>
    <xf numFmtId="49" fontId="9" fillId="0" borderId="0" xfId="8" applyNumberFormat="1" applyFont="1" applyAlignment="1">
      <alignment horizontal="center"/>
    </xf>
    <xf numFmtId="0" fontId="9" fillId="0" borderId="0" xfId="8" applyFont="1" applyAlignment="1">
      <alignment horizontal="center"/>
    </xf>
    <xf numFmtId="2" fontId="9" fillId="0" borderId="0" xfId="8" applyNumberFormat="1" applyFont="1" applyAlignment="1">
      <alignment horizontal="center"/>
    </xf>
    <xf numFmtId="9" fontId="9" fillId="0" borderId="0" xfId="8" applyNumberFormat="1" applyFont="1" applyAlignment="1">
      <alignment horizontal="center"/>
    </xf>
    <xf numFmtId="2" fontId="12" fillId="5" borderId="71" xfId="8" applyNumberFormat="1" applyFont="1" applyFill="1" applyBorder="1" applyAlignment="1">
      <alignment horizontal="center" vertical="center" wrapText="1"/>
    </xf>
    <xf numFmtId="2" fontId="12" fillId="0" borderId="34" xfId="8" applyNumberFormat="1" applyFont="1" applyFill="1" applyBorder="1" applyAlignment="1">
      <alignment horizontal="center" vertical="center" wrapText="1"/>
    </xf>
    <xf numFmtId="0" fontId="9" fillId="0" borderId="34" xfId="8" applyFont="1" applyFill="1" applyBorder="1" applyAlignment="1">
      <alignment horizontal="center"/>
    </xf>
    <xf numFmtId="0" fontId="9" fillId="0" borderId="0" xfId="8" applyFont="1" applyFill="1" applyBorder="1" applyAlignment="1">
      <alignment horizontal="center"/>
    </xf>
    <xf numFmtId="0" fontId="9" fillId="0" borderId="76" xfId="8" applyFont="1" applyBorder="1"/>
    <xf numFmtId="2" fontId="12" fillId="5" borderId="73" xfId="8" applyNumberFormat="1" applyFont="1" applyFill="1" applyBorder="1" applyAlignment="1">
      <alignment horizontal="center" vertical="center" wrapText="1"/>
    </xf>
    <xf numFmtId="0" fontId="9" fillId="9" borderId="42" xfId="11" applyFont="1" applyFill="1" applyBorder="1"/>
    <xf numFmtId="2" fontId="9" fillId="9" borderId="10" xfId="10" applyNumberFormat="1" applyFont="1" applyFill="1" applyBorder="1" applyAlignment="1">
      <alignment horizontal="center"/>
    </xf>
    <xf numFmtId="0" fontId="9" fillId="9" borderId="10" xfId="9" applyFont="1" applyFill="1" applyBorder="1" applyAlignment="1">
      <alignment horizontal="center"/>
    </xf>
    <xf numFmtId="2" fontId="9" fillId="9" borderId="10" xfId="9" applyNumberFormat="1" applyFont="1" applyFill="1" applyBorder="1" applyAlignment="1">
      <alignment horizontal="center"/>
    </xf>
    <xf numFmtId="9" fontId="9" fillId="9" borderId="10" xfId="8" applyNumberFormat="1" applyFont="1" applyFill="1" applyBorder="1" applyAlignment="1">
      <alignment horizontal="center"/>
    </xf>
    <xf numFmtId="0" fontId="9" fillId="9" borderId="10" xfId="8" applyFont="1" applyFill="1" applyBorder="1" applyAlignment="1">
      <alignment horizontal="center"/>
    </xf>
    <xf numFmtId="2" fontId="9" fillId="9" borderId="10" xfId="8" applyNumberFormat="1" applyFont="1" applyFill="1" applyBorder="1" applyAlignment="1">
      <alignment horizontal="center"/>
    </xf>
    <xf numFmtId="2" fontId="9" fillId="9" borderId="16" xfId="8" applyNumberFormat="1" applyFont="1" applyFill="1" applyBorder="1" applyAlignment="1">
      <alignment horizontal="center"/>
    </xf>
    <xf numFmtId="2" fontId="9" fillId="9" borderId="27" xfId="8" applyNumberFormat="1" applyFont="1" applyFill="1" applyBorder="1" applyAlignment="1">
      <alignment horizontal="center"/>
    </xf>
    <xf numFmtId="164" fontId="9" fillId="9" borderId="61" xfId="8" applyNumberFormat="1" applyFont="1" applyFill="1" applyBorder="1" applyAlignment="1">
      <alignment horizontal="center"/>
    </xf>
    <xf numFmtId="0" fontId="9" fillId="10" borderId="38" xfId="11" applyFont="1" applyFill="1" applyBorder="1"/>
    <xf numFmtId="2" fontId="9" fillId="10" borderId="12" xfId="10" applyNumberFormat="1" applyFont="1" applyFill="1" applyBorder="1" applyAlignment="1">
      <alignment horizontal="center"/>
    </xf>
    <xf numFmtId="0" fontId="9" fillId="10" borderId="12" xfId="9" applyFont="1" applyFill="1" applyBorder="1" applyAlignment="1">
      <alignment horizontal="center"/>
    </xf>
    <xf numFmtId="2" fontId="9" fillId="10" borderId="12" xfId="9" applyNumberFormat="1" applyFont="1" applyFill="1" applyBorder="1" applyAlignment="1">
      <alignment horizontal="center"/>
    </xf>
    <xf numFmtId="9" fontId="9" fillId="10" borderId="12" xfId="8" applyNumberFormat="1" applyFont="1" applyFill="1" applyBorder="1" applyAlignment="1">
      <alignment horizontal="center"/>
    </xf>
    <xf numFmtId="0" fontId="9" fillId="10" borderId="12" xfId="8" applyFont="1" applyFill="1" applyBorder="1" applyAlignment="1">
      <alignment horizontal="center"/>
    </xf>
    <xf numFmtId="2" fontId="9" fillId="10" borderId="12" xfId="8" applyNumberFormat="1" applyFont="1" applyFill="1" applyBorder="1" applyAlignment="1">
      <alignment horizontal="center"/>
    </xf>
    <xf numFmtId="2" fontId="9" fillId="10" borderId="23" xfId="8" applyNumberFormat="1" applyFont="1" applyFill="1" applyBorder="1" applyAlignment="1">
      <alignment horizontal="center"/>
    </xf>
    <xf numFmtId="2" fontId="9" fillId="10" borderId="27" xfId="8" applyNumberFormat="1" applyFont="1" applyFill="1" applyBorder="1" applyAlignment="1">
      <alignment horizontal="center"/>
    </xf>
    <xf numFmtId="0" fontId="9" fillId="10" borderId="44" xfId="11" applyFont="1" applyFill="1" applyBorder="1"/>
    <xf numFmtId="1" fontId="9" fillId="10" borderId="17" xfId="10" applyNumberFormat="1" applyFont="1" applyFill="1" applyBorder="1" applyAlignment="1">
      <alignment horizontal="center"/>
    </xf>
    <xf numFmtId="0" fontId="9" fillId="10" borderId="17" xfId="9" applyFont="1" applyFill="1" applyBorder="1" applyAlignment="1">
      <alignment horizontal="center"/>
    </xf>
    <xf numFmtId="2" fontId="9" fillId="10" borderId="17" xfId="9" applyNumberFormat="1" applyFont="1" applyFill="1" applyBorder="1" applyAlignment="1">
      <alignment horizontal="center"/>
    </xf>
    <xf numFmtId="9" fontId="9" fillId="10" borderId="17" xfId="8" applyNumberFormat="1" applyFont="1" applyFill="1" applyBorder="1" applyAlignment="1">
      <alignment horizontal="center"/>
    </xf>
    <xf numFmtId="0" fontId="9" fillId="10" borderId="17" xfId="8" applyFont="1" applyFill="1" applyBorder="1" applyAlignment="1">
      <alignment horizontal="center"/>
    </xf>
    <xf numFmtId="2" fontId="9" fillId="10" borderId="17" xfId="10" applyNumberFormat="1" applyFont="1" applyFill="1" applyBorder="1" applyAlignment="1">
      <alignment horizontal="center"/>
    </xf>
    <xf numFmtId="2" fontId="9" fillId="10" borderId="17" xfId="8" applyNumberFormat="1" applyFont="1" applyFill="1" applyBorder="1" applyAlignment="1">
      <alignment horizontal="center"/>
    </xf>
    <xf numFmtId="0" fontId="9" fillId="10" borderId="33" xfId="11" applyFont="1" applyFill="1" applyBorder="1"/>
    <xf numFmtId="2" fontId="9" fillId="10" borderId="11" xfId="10" applyNumberFormat="1" applyFont="1" applyFill="1" applyBorder="1" applyAlignment="1">
      <alignment horizontal="center"/>
    </xf>
    <xf numFmtId="0" fontId="9" fillId="10" borderId="11" xfId="9" applyFont="1" applyFill="1" applyBorder="1" applyAlignment="1">
      <alignment horizontal="center"/>
    </xf>
    <xf numFmtId="2" fontId="9" fillId="10" borderId="11" xfId="9" applyNumberFormat="1" applyFont="1" applyFill="1" applyBorder="1" applyAlignment="1">
      <alignment horizontal="center"/>
    </xf>
    <xf numFmtId="9" fontId="9" fillId="10" borderId="11" xfId="8" applyNumberFormat="1" applyFont="1" applyFill="1" applyBorder="1" applyAlignment="1">
      <alignment horizontal="center"/>
    </xf>
    <xf numFmtId="0" fontId="9" fillId="10" borderId="11" xfId="8" applyFont="1" applyFill="1" applyBorder="1" applyAlignment="1">
      <alignment horizontal="center"/>
    </xf>
    <xf numFmtId="2" fontId="9" fillId="10" borderId="11" xfId="8" applyNumberFormat="1" applyFont="1" applyFill="1" applyBorder="1" applyAlignment="1">
      <alignment horizontal="center"/>
    </xf>
    <xf numFmtId="2" fontId="9" fillId="10" borderId="21" xfId="8" applyNumberFormat="1" applyFont="1" applyFill="1" applyBorder="1" applyAlignment="1">
      <alignment horizontal="center"/>
    </xf>
    <xf numFmtId="164" fontId="9" fillId="10" borderId="61" xfId="8" applyNumberFormat="1" applyFont="1" applyFill="1" applyBorder="1" applyAlignment="1">
      <alignment horizontal="center"/>
    </xf>
    <xf numFmtId="44" fontId="12" fillId="10" borderId="72" xfId="8" applyNumberFormat="1" applyFont="1" applyFill="1" applyBorder="1" applyAlignment="1">
      <alignment horizontal="center" vertical="center"/>
    </xf>
    <xf numFmtId="44" fontId="12" fillId="10" borderId="57" xfId="8" applyNumberFormat="1" applyFont="1" applyFill="1" applyBorder="1" applyAlignment="1">
      <alignment horizontal="center" vertical="center"/>
    </xf>
    <xf numFmtId="44" fontId="12" fillId="9" borderId="97" xfId="8" applyNumberFormat="1" applyFont="1" applyFill="1" applyBorder="1" applyAlignment="1">
      <alignment horizontal="center" vertical="center"/>
    </xf>
    <xf numFmtId="44" fontId="12" fillId="11" borderId="92" xfId="8" applyNumberFormat="1" applyFont="1" applyFill="1" applyBorder="1" applyAlignment="1">
      <alignment horizontal="center" vertical="center"/>
    </xf>
    <xf numFmtId="0" fontId="9" fillId="11" borderId="47" xfId="11" applyFont="1" applyFill="1" applyBorder="1"/>
    <xf numFmtId="2" fontId="9" fillId="11" borderId="11" xfId="10" applyNumberFormat="1" applyFont="1" applyFill="1" applyBorder="1" applyAlignment="1">
      <alignment horizontal="center"/>
    </xf>
    <xf numFmtId="0" fontId="9" fillId="11" borderId="11" xfId="9" applyFont="1" applyFill="1" applyBorder="1" applyAlignment="1">
      <alignment horizontal="center"/>
    </xf>
    <xf numFmtId="2" fontId="9" fillId="11" borderId="11" xfId="9" applyNumberFormat="1" applyFont="1" applyFill="1" applyBorder="1" applyAlignment="1">
      <alignment horizontal="center"/>
    </xf>
    <xf numFmtId="9" fontId="9" fillId="11" borderId="11" xfId="8" applyNumberFormat="1" applyFont="1" applyFill="1" applyBorder="1" applyAlignment="1">
      <alignment horizontal="center"/>
    </xf>
    <xf numFmtId="0" fontId="9" fillId="11" borderId="11" xfId="8" applyFont="1" applyFill="1" applyBorder="1" applyAlignment="1">
      <alignment horizontal="center"/>
    </xf>
    <xf numFmtId="2" fontId="9" fillId="11" borderId="11" xfId="8" applyNumberFormat="1" applyFont="1" applyFill="1" applyBorder="1" applyAlignment="1">
      <alignment horizontal="center"/>
    </xf>
    <xf numFmtId="2" fontId="9" fillId="11" borderId="22" xfId="8" applyNumberFormat="1" applyFont="1" applyFill="1" applyBorder="1" applyAlignment="1">
      <alignment horizontal="center"/>
    </xf>
    <xf numFmtId="164" fontId="9" fillId="11" borderId="61" xfId="8" applyNumberFormat="1" applyFont="1" applyFill="1" applyBorder="1" applyAlignment="1">
      <alignment horizontal="center"/>
    </xf>
    <xf numFmtId="0" fontId="9" fillId="11" borderId="38" xfId="11" applyFont="1" applyFill="1" applyBorder="1"/>
    <xf numFmtId="2" fontId="9" fillId="11" borderId="12" xfId="10" applyNumberFormat="1" applyFont="1" applyFill="1" applyBorder="1" applyAlignment="1">
      <alignment horizontal="center"/>
    </xf>
    <xf numFmtId="0" fontId="9" fillId="11" borderId="12" xfId="9" applyFont="1" applyFill="1" applyBorder="1" applyAlignment="1">
      <alignment horizontal="center"/>
    </xf>
    <xf numFmtId="2" fontId="9" fillId="11" borderId="12" xfId="9" applyNumberFormat="1" applyFont="1" applyFill="1" applyBorder="1" applyAlignment="1">
      <alignment horizontal="center"/>
    </xf>
    <xf numFmtId="9" fontId="9" fillId="11" borderId="12" xfId="8" applyNumberFormat="1" applyFont="1" applyFill="1" applyBorder="1" applyAlignment="1">
      <alignment horizontal="center"/>
    </xf>
    <xf numFmtId="0" fontId="9" fillId="11" borderId="12" xfId="8" applyFont="1" applyFill="1" applyBorder="1" applyAlignment="1">
      <alignment horizontal="center"/>
    </xf>
    <xf numFmtId="2" fontId="9" fillId="11" borderId="12" xfId="8" applyNumberFormat="1" applyFont="1" applyFill="1" applyBorder="1" applyAlignment="1">
      <alignment horizontal="center"/>
    </xf>
    <xf numFmtId="2" fontId="9" fillId="11" borderId="23" xfId="8" applyNumberFormat="1" applyFont="1" applyFill="1" applyBorder="1" applyAlignment="1">
      <alignment horizontal="center"/>
    </xf>
    <xf numFmtId="2" fontId="9" fillId="11" borderId="27" xfId="8" applyNumberFormat="1" applyFont="1" applyFill="1" applyBorder="1" applyAlignment="1">
      <alignment horizontal="center"/>
    </xf>
    <xf numFmtId="1" fontId="9" fillId="11" borderId="12" xfId="10" applyNumberFormat="1" applyFont="1" applyFill="1" applyBorder="1" applyAlignment="1">
      <alignment horizontal="center"/>
    </xf>
    <xf numFmtId="0" fontId="9" fillId="11" borderId="33" xfId="11" applyFont="1" applyFill="1" applyBorder="1"/>
    <xf numFmtId="2" fontId="9" fillId="11" borderId="21" xfId="8" applyNumberFormat="1" applyFont="1" applyFill="1" applyBorder="1" applyAlignment="1">
      <alignment horizontal="center"/>
    </xf>
    <xf numFmtId="0" fontId="9" fillId="11" borderId="42" xfId="11" applyFont="1" applyFill="1" applyBorder="1"/>
    <xf numFmtId="2" fontId="9" fillId="11" borderId="10" xfId="10" applyNumberFormat="1" applyFont="1" applyFill="1" applyBorder="1" applyAlignment="1">
      <alignment horizontal="center"/>
    </xf>
    <xf numFmtId="0" fontId="9" fillId="11" borderId="10" xfId="9" applyFont="1" applyFill="1" applyBorder="1" applyAlignment="1">
      <alignment horizontal="center"/>
    </xf>
    <xf numFmtId="2" fontId="9" fillId="11" borderId="10" xfId="9" applyNumberFormat="1" applyFont="1" applyFill="1" applyBorder="1" applyAlignment="1">
      <alignment horizontal="center"/>
    </xf>
    <xf numFmtId="9" fontId="9" fillId="11" borderId="10" xfId="8" applyNumberFormat="1" applyFont="1" applyFill="1" applyBorder="1" applyAlignment="1">
      <alignment horizontal="center"/>
    </xf>
    <xf numFmtId="0" fontId="9" fillId="11" borderId="10" xfId="8" applyFont="1" applyFill="1" applyBorder="1" applyAlignment="1">
      <alignment horizontal="center"/>
    </xf>
    <xf numFmtId="2" fontId="9" fillId="11" borderId="10" xfId="8" applyNumberFormat="1" applyFont="1" applyFill="1" applyBorder="1" applyAlignment="1">
      <alignment horizontal="center"/>
    </xf>
    <xf numFmtId="2" fontId="9" fillId="11" borderId="16" xfId="8" applyNumberFormat="1" applyFont="1" applyFill="1" applyBorder="1" applyAlignment="1">
      <alignment horizontal="center"/>
    </xf>
    <xf numFmtId="164" fontId="9" fillId="11" borderId="59" xfId="8" applyNumberFormat="1" applyFont="1" applyFill="1" applyBorder="1" applyAlignment="1">
      <alignment horizontal="center"/>
    </xf>
    <xf numFmtId="0" fontId="9" fillId="11" borderId="38" xfId="11" applyFont="1" applyFill="1" applyBorder="1" applyAlignment="1">
      <alignment vertical="center"/>
    </xf>
    <xf numFmtId="0" fontId="9" fillId="11" borderId="12" xfId="10" applyNumberFormat="1" applyFont="1" applyFill="1" applyBorder="1" applyAlignment="1">
      <alignment horizontal="center"/>
    </xf>
    <xf numFmtId="0" fontId="9" fillId="11" borderId="12" xfId="10" quotePrefix="1" applyNumberFormat="1" applyFont="1" applyFill="1" applyBorder="1" applyAlignment="1">
      <alignment horizontal="center"/>
    </xf>
    <xf numFmtId="2" fontId="9" fillId="11" borderId="18" xfId="10" applyNumberFormat="1" applyFont="1" applyFill="1" applyBorder="1" applyAlignment="1">
      <alignment horizontal="center"/>
    </xf>
    <xf numFmtId="2" fontId="9" fillId="11" borderId="18" xfId="9" applyNumberFormat="1" applyFont="1" applyFill="1" applyBorder="1" applyAlignment="1">
      <alignment horizontal="center"/>
    </xf>
    <xf numFmtId="9" fontId="9" fillId="11" borderId="18" xfId="8" applyNumberFormat="1" applyFont="1" applyFill="1" applyBorder="1" applyAlignment="1">
      <alignment horizontal="center"/>
    </xf>
    <xf numFmtId="0" fontId="9" fillId="11" borderId="18" xfId="8" applyFont="1" applyFill="1" applyBorder="1" applyAlignment="1">
      <alignment horizontal="center"/>
    </xf>
    <xf numFmtId="2" fontId="9" fillId="11" borderId="18" xfId="8" applyNumberFormat="1" applyFont="1" applyFill="1" applyBorder="1" applyAlignment="1">
      <alignment horizontal="center"/>
    </xf>
    <xf numFmtId="2" fontId="9" fillId="11" borderId="17" xfId="10" applyNumberFormat="1" applyFont="1" applyFill="1" applyBorder="1" applyAlignment="1">
      <alignment horizontal="center"/>
    </xf>
    <xf numFmtId="0" fontId="9" fillId="11" borderId="17" xfId="9" applyFont="1" applyFill="1" applyBorder="1" applyAlignment="1">
      <alignment horizontal="center"/>
    </xf>
    <xf numFmtId="2" fontId="9" fillId="11" borderId="17" xfId="9" applyNumberFormat="1" applyFont="1" applyFill="1" applyBorder="1" applyAlignment="1">
      <alignment horizontal="center"/>
    </xf>
    <xf numFmtId="9" fontId="9" fillId="11" borderId="17" xfId="8" applyNumberFormat="1" applyFont="1" applyFill="1" applyBorder="1" applyAlignment="1">
      <alignment horizontal="center"/>
    </xf>
    <xf numFmtId="0" fontId="9" fillId="11" borderId="17" xfId="8" applyFont="1" applyFill="1" applyBorder="1" applyAlignment="1">
      <alignment horizontal="center"/>
    </xf>
    <xf numFmtId="2" fontId="9" fillId="11" borderId="17" xfId="8" applyNumberFormat="1" applyFont="1" applyFill="1" applyBorder="1" applyAlignment="1">
      <alignment horizontal="center"/>
    </xf>
    <xf numFmtId="0" fontId="9" fillId="11" borderId="18" xfId="9" applyFont="1" applyFill="1" applyBorder="1" applyAlignment="1">
      <alignment horizontal="center"/>
    </xf>
    <xf numFmtId="49" fontId="9" fillId="0" borderId="29" xfId="10" applyNumberFormat="1" applyFont="1" applyFill="1" applyBorder="1" applyAlignment="1">
      <alignment horizontal="center"/>
    </xf>
    <xf numFmtId="0" fontId="9" fillId="0" borderId="29" xfId="9" applyFont="1" applyFill="1" applyBorder="1" applyAlignment="1">
      <alignment horizontal="center"/>
    </xf>
    <xf numFmtId="2" fontId="9" fillId="0" borderId="29" xfId="9" applyNumberFormat="1" applyFont="1" applyFill="1" applyBorder="1" applyAlignment="1">
      <alignment horizontal="center"/>
    </xf>
    <xf numFmtId="9" fontId="9" fillId="0" borderId="29" xfId="8" applyNumberFormat="1" applyFont="1" applyFill="1" applyBorder="1" applyAlignment="1">
      <alignment horizontal="center"/>
    </xf>
    <xf numFmtId="0" fontId="9" fillId="0" borderId="29" xfId="8" applyFont="1" applyFill="1" applyBorder="1" applyAlignment="1">
      <alignment horizontal="center"/>
    </xf>
    <xf numFmtId="2" fontId="9" fillId="0" borderId="29" xfId="8" applyNumberFormat="1" applyFont="1" applyFill="1" applyBorder="1" applyAlignment="1">
      <alignment horizontal="center"/>
    </xf>
    <xf numFmtId="2" fontId="9" fillId="0" borderId="51" xfId="8" applyNumberFormat="1" applyFont="1" applyFill="1" applyBorder="1" applyAlignment="1">
      <alignment horizontal="center"/>
    </xf>
    <xf numFmtId="0" fontId="9" fillId="0" borderId="19" xfId="8" applyFont="1" applyFill="1" applyBorder="1" applyAlignment="1">
      <alignment horizontal="center"/>
    </xf>
    <xf numFmtId="0" fontId="9" fillId="0" borderId="70" xfId="8" applyFont="1" applyFill="1" applyBorder="1" applyAlignment="1">
      <alignment horizontal="center"/>
    </xf>
    <xf numFmtId="164" fontId="9" fillId="0" borderId="58" xfId="8" applyNumberFormat="1" applyFont="1" applyFill="1" applyBorder="1" applyAlignment="1">
      <alignment horizontal="center"/>
    </xf>
    <xf numFmtId="0" fontId="12" fillId="0" borderId="0" xfId="8" applyFont="1" applyFill="1" applyAlignment="1">
      <alignment horizontal="center" vertical="center"/>
    </xf>
    <xf numFmtId="2" fontId="9" fillId="0" borderId="10" xfId="10" applyNumberFormat="1" applyFont="1" applyFill="1" applyBorder="1" applyAlignment="1">
      <alignment horizontal="center"/>
    </xf>
    <xf numFmtId="0" fontId="9" fillId="0" borderId="10" xfId="9" applyFont="1" applyFill="1" applyBorder="1" applyAlignment="1">
      <alignment horizontal="center"/>
    </xf>
    <xf numFmtId="2" fontId="9" fillId="0" borderId="10" xfId="9" applyNumberFormat="1" applyFont="1" applyFill="1" applyBorder="1" applyAlignment="1">
      <alignment horizontal="center"/>
    </xf>
    <xf numFmtId="9" fontId="9" fillId="0" borderId="10" xfId="8" applyNumberFormat="1" applyFont="1" applyFill="1" applyBorder="1" applyAlignment="1">
      <alignment horizontal="center"/>
    </xf>
    <xf numFmtId="0" fontId="9" fillId="0" borderId="10" xfId="8" applyFont="1" applyFill="1" applyBorder="1" applyAlignment="1">
      <alignment horizontal="center"/>
    </xf>
    <xf numFmtId="2" fontId="9" fillId="0" borderId="10" xfId="8" applyNumberFormat="1" applyFont="1" applyFill="1" applyBorder="1" applyAlignment="1">
      <alignment horizontal="center"/>
    </xf>
    <xf numFmtId="2" fontId="9" fillId="0" borderId="16" xfId="8" applyNumberFormat="1" applyFont="1" applyFill="1" applyBorder="1" applyAlignment="1">
      <alignment horizontal="center"/>
    </xf>
    <xf numFmtId="2" fontId="9" fillId="0" borderId="15" xfId="8" applyNumberFormat="1" applyFont="1" applyFill="1" applyBorder="1" applyAlignment="1">
      <alignment horizontal="center"/>
    </xf>
    <xf numFmtId="2" fontId="9" fillId="0" borderId="69" xfId="8" applyNumberFormat="1" applyFont="1" applyFill="1" applyBorder="1" applyAlignment="1">
      <alignment horizontal="center"/>
    </xf>
    <xf numFmtId="2" fontId="9" fillId="0" borderId="19" xfId="10" applyNumberFormat="1" applyFont="1" applyFill="1" applyBorder="1" applyAlignment="1">
      <alignment horizontal="center"/>
    </xf>
    <xf numFmtId="0" fontId="9" fillId="0" borderId="19" xfId="9" applyFont="1" applyFill="1" applyBorder="1" applyAlignment="1">
      <alignment horizontal="center"/>
    </xf>
    <xf numFmtId="2" fontId="9" fillId="0" borderId="19" xfId="9" applyNumberFormat="1" applyFont="1" applyFill="1" applyBorder="1" applyAlignment="1">
      <alignment horizontal="center"/>
    </xf>
    <xf numFmtId="9" fontId="9" fillId="0" borderId="19" xfId="8" applyNumberFormat="1" applyFont="1" applyFill="1" applyBorder="1" applyAlignment="1">
      <alignment horizontal="center"/>
    </xf>
    <xf numFmtId="2" fontId="9" fillId="0" borderId="19" xfId="8" applyNumberFormat="1" applyFont="1" applyFill="1" applyBorder="1" applyAlignment="1">
      <alignment horizontal="center"/>
    </xf>
    <xf numFmtId="2" fontId="9" fillId="0" borderId="20" xfId="8" applyNumberFormat="1" applyFont="1" applyFill="1" applyBorder="1" applyAlignment="1">
      <alignment horizontal="center"/>
    </xf>
    <xf numFmtId="2" fontId="9" fillId="0" borderId="70" xfId="8" applyNumberFormat="1" applyFont="1" applyFill="1" applyBorder="1" applyAlignment="1">
      <alignment horizontal="center"/>
    </xf>
    <xf numFmtId="0" fontId="12" fillId="0" borderId="38" xfId="11" applyFont="1" applyFill="1" applyBorder="1"/>
    <xf numFmtId="2" fontId="9" fillId="0" borderId="12" xfId="10" applyNumberFormat="1" applyFont="1" applyFill="1" applyBorder="1" applyAlignment="1">
      <alignment horizontal="center"/>
    </xf>
    <xf numFmtId="0" fontId="9" fillId="0" borderId="12" xfId="9" applyFont="1" applyFill="1" applyBorder="1" applyAlignment="1">
      <alignment horizontal="center"/>
    </xf>
    <xf numFmtId="2" fontId="9" fillId="0" borderId="12" xfId="9" applyNumberFormat="1" applyFont="1" applyFill="1" applyBorder="1" applyAlignment="1">
      <alignment horizontal="center"/>
    </xf>
    <xf numFmtId="9" fontId="9" fillId="0" borderId="12" xfId="8" applyNumberFormat="1" applyFont="1" applyFill="1" applyBorder="1" applyAlignment="1">
      <alignment horizontal="center"/>
    </xf>
    <xf numFmtId="0" fontId="9" fillId="0" borderId="12" xfId="8" applyFont="1" applyFill="1" applyBorder="1" applyAlignment="1">
      <alignment horizontal="center"/>
    </xf>
    <xf numFmtId="2" fontId="9" fillId="0" borderId="12" xfId="8" applyNumberFormat="1" applyFont="1" applyFill="1" applyBorder="1" applyAlignment="1">
      <alignment horizontal="center"/>
    </xf>
    <xf numFmtId="2" fontId="9" fillId="0" borderId="23" xfId="8" applyNumberFormat="1" applyFont="1" applyFill="1" applyBorder="1" applyAlignment="1">
      <alignment horizontal="center"/>
    </xf>
    <xf numFmtId="2" fontId="9" fillId="0" borderId="27" xfId="8" applyNumberFormat="1" applyFont="1" applyFill="1" applyBorder="1" applyAlignment="1">
      <alignment horizontal="center"/>
    </xf>
    <xf numFmtId="2" fontId="9" fillId="0" borderId="66" xfId="8" applyNumberFormat="1" applyFont="1" applyFill="1" applyBorder="1" applyAlignment="1">
      <alignment horizontal="center"/>
    </xf>
    <xf numFmtId="164" fontId="9" fillId="0" borderId="61" xfId="8" applyNumberFormat="1" applyFont="1" applyFill="1" applyBorder="1" applyAlignment="1">
      <alignment horizontal="center"/>
    </xf>
    <xf numFmtId="0" fontId="12" fillId="0" borderId="50" xfId="11" applyFont="1" applyFill="1" applyBorder="1"/>
    <xf numFmtId="2" fontId="9" fillId="0" borderId="56" xfId="8" applyNumberFormat="1" applyFont="1" applyFill="1" applyBorder="1" applyAlignment="1">
      <alignment horizontal="center"/>
    </xf>
    <xf numFmtId="2" fontId="9" fillId="0" borderId="67" xfId="8" applyNumberFormat="1" applyFont="1" applyFill="1" applyBorder="1" applyAlignment="1">
      <alignment horizontal="center"/>
    </xf>
    <xf numFmtId="0" fontId="7" fillId="0" borderId="0" xfId="8" applyFont="1" applyFill="1"/>
    <xf numFmtId="49" fontId="7" fillId="0" borderId="0" xfId="8" applyNumberFormat="1" applyFont="1" applyFill="1" applyAlignment="1">
      <alignment horizontal="center"/>
    </xf>
    <xf numFmtId="0" fontId="7" fillId="0" borderId="0" xfId="8" applyFont="1" applyFill="1" applyAlignment="1">
      <alignment horizontal="center"/>
    </xf>
    <xf numFmtId="2" fontId="7" fillId="0" borderId="0" xfId="8" applyNumberFormat="1" applyFont="1" applyFill="1" applyAlignment="1">
      <alignment horizontal="center"/>
    </xf>
    <xf numFmtId="9" fontId="7" fillId="0" borderId="0" xfId="8" applyNumberFormat="1" applyFont="1" applyFill="1" applyAlignment="1">
      <alignment horizontal="center"/>
    </xf>
    <xf numFmtId="0" fontId="5" fillId="0" borderId="0" xfId="8" applyFont="1" applyFill="1" applyAlignment="1">
      <alignment horizontal="center" vertical="center"/>
    </xf>
    <xf numFmtId="44" fontId="5" fillId="0" borderId="0" xfId="8" applyNumberFormat="1" applyFont="1" applyFill="1" applyAlignment="1">
      <alignment horizontal="center" vertical="center"/>
    </xf>
    <xf numFmtId="42" fontId="7" fillId="0" borderId="0" xfId="8" applyNumberFormat="1" applyFont="1" applyFill="1"/>
    <xf numFmtId="44" fontId="7" fillId="0" borderId="0" xfId="8" applyNumberFormat="1" applyFont="1" applyFill="1"/>
    <xf numFmtId="164" fontId="7" fillId="0" borderId="0" xfId="8" applyNumberFormat="1" applyFont="1" applyFill="1"/>
    <xf numFmtId="0" fontId="9" fillId="0" borderId="67" xfId="8" applyFont="1" applyFill="1" applyBorder="1" applyAlignment="1">
      <alignment horizontal="center"/>
    </xf>
    <xf numFmtId="42" fontId="9" fillId="3" borderId="59" xfId="2" applyNumberFormat="1" applyFont="1" applyFill="1" applyBorder="1" applyAlignment="1">
      <alignment horizontal="center"/>
    </xf>
    <xf numFmtId="42" fontId="9" fillId="3" borderId="79" xfId="2" applyNumberFormat="1" applyFont="1" applyFill="1" applyBorder="1" applyAlignment="1">
      <alignment horizontal="center"/>
    </xf>
    <xf numFmtId="42" fontId="9" fillId="3" borderId="39" xfId="2" applyNumberFormat="1" applyFont="1" applyFill="1" applyBorder="1" applyAlignment="1">
      <alignment horizontal="center"/>
    </xf>
    <xf numFmtId="42" fontId="9" fillId="3" borderId="80" xfId="2" applyNumberFormat="1" applyFont="1" applyFill="1" applyBorder="1" applyAlignment="1">
      <alignment horizontal="center"/>
    </xf>
    <xf numFmtId="42" fontId="9" fillId="3" borderId="40" xfId="2" applyNumberFormat="1" applyFont="1" applyFill="1" applyBorder="1" applyAlignment="1">
      <alignment horizontal="center"/>
    </xf>
    <xf numFmtId="42" fontId="9" fillId="12" borderId="79" xfId="2" applyNumberFormat="1" applyFont="1" applyFill="1" applyBorder="1" applyAlignment="1">
      <alignment horizontal="center"/>
    </xf>
    <xf numFmtId="42" fontId="9" fillId="12" borderId="39" xfId="2" applyNumberFormat="1" applyFont="1" applyFill="1" applyBorder="1" applyAlignment="1">
      <alignment horizontal="center"/>
    </xf>
    <xf numFmtId="42" fontId="9" fillId="3" borderId="81" xfId="2" applyNumberFormat="1" applyFont="1" applyFill="1" applyBorder="1" applyAlignment="1">
      <alignment horizontal="center"/>
    </xf>
    <xf numFmtId="42" fontId="9" fillId="3" borderId="45" xfId="2" applyNumberFormat="1" applyFont="1" applyFill="1" applyBorder="1" applyAlignment="1">
      <alignment horizontal="center"/>
    </xf>
    <xf numFmtId="164" fontId="10" fillId="0" borderId="58" xfId="8" applyNumberFormat="1" applyFont="1" applyFill="1" applyBorder="1" applyAlignment="1">
      <alignment horizontal="center"/>
    </xf>
    <xf numFmtId="0" fontId="12" fillId="3" borderId="42" xfId="11" applyFont="1" applyFill="1" applyBorder="1"/>
    <xf numFmtId="0" fontId="12" fillId="0" borderId="13" xfId="11" applyFont="1" applyFill="1" applyBorder="1"/>
    <xf numFmtId="0" fontId="12" fillId="0" borderId="49" xfId="11" applyFont="1" applyFill="1" applyBorder="1"/>
    <xf numFmtId="0" fontId="19" fillId="0" borderId="0" xfId="8" applyFont="1" applyFill="1" applyAlignment="1">
      <alignment horizontal="left" vertical="center"/>
    </xf>
    <xf numFmtId="2" fontId="10" fillId="0" borderId="0" xfId="8" applyNumberFormat="1" applyFont="1" applyFill="1" applyAlignment="1">
      <alignment horizontal="left" vertical="center"/>
    </xf>
    <xf numFmtId="0" fontId="10" fillId="0" borderId="0" xfId="8" applyFont="1" applyFill="1" applyAlignment="1">
      <alignment horizontal="left" vertical="center"/>
    </xf>
    <xf numFmtId="0" fontId="9" fillId="0" borderId="0" xfId="8" applyFont="1" applyAlignment="1">
      <alignment horizontal="center" vertical="center"/>
    </xf>
    <xf numFmtId="0" fontId="9" fillId="3" borderId="30" xfId="8" applyFont="1" applyFill="1" applyBorder="1" applyAlignment="1">
      <alignment horizontal="center" vertical="center"/>
    </xf>
    <xf numFmtId="0" fontId="9" fillId="3" borderId="58" xfId="8" applyFont="1" applyFill="1" applyBorder="1" applyAlignment="1">
      <alignment horizontal="center" vertical="center"/>
    </xf>
    <xf numFmtId="0" fontId="9" fillId="11" borderId="59" xfId="8" applyFont="1" applyFill="1" applyBorder="1" applyAlignment="1">
      <alignment horizontal="center" vertical="center"/>
    </xf>
    <xf numFmtId="0" fontId="9" fillId="11" borderId="61" xfId="8" applyFont="1" applyFill="1" applyBorder="1" applyAlignment="1">
      <alignment horizontal="center" vertical="center"/>
    </xf>
    <xf numFmtId="0" fontId="9" fillId="11" borderId="63" xfId="8" applyFont="1" applyFill="1" applyBorder="1" applyAlignment="1">
      <alignment horizontal="center" vertical="center"/>
    </xf>
    <xf numFmtId="0" fontId="9" fillId="9" borderId="61" xfId="8" applyFont="1" applyFill="1" applyBorder="1" applyAlignment="1">
      <alignment horizontal="center" vertical="center"/>
    </xf>
    <xf numFmtId="0" fontId="9" fillId="10" borderId="61" xfId="8" applyFont="1" applyFill="1" applyBorder="1" applyAlignment="1">
      <alignment horizontal="center" vertical="center"/>
    </xf>
    <xf numFmtId="0" fontId="9" fillId="10" borderId="63" xfId="8" applyFont="1" applyFill="1" applyBorder="1" applyAlignment="1">
      <alignment horizontal="center" vertical="center"/>
    </xf>
    <xf numFmtId="0" fontId="9" fillId="0" borderId="0" xfId="8" applyFont="1" applyFill="1" applyAlignment="1">
      <alignment horizontal="center" vertical="center"/>
    </xf>
    <xf numFmtId="0" fontId="14" fillId="2" borderId="0" xfId="0" applyFont="1" applyFill="1" applyBorder="1" applyAlignment="1" applyProtection="1">
      <alignment horizontal="center" vertical="center"/>
    </xf>
    <xf numFmtId="44" fontId="12" fillId="5" borderId="4" xfId="1" applyFont="1" applyFill="1" applyBorder="1" applyAlignment="1" applyProtection="1">
      <alignment horizontal="center" vertical="center"/>
      <protection locked="0"/>
    </xf>
    <xf numFmtId="44" fontId="9" fillId="3" borderId="100" xfId="0" applyNumberFormat="1" applyFont="1" applyFill="1" applyBorder="1" applyAlignment="1" applyProtection="1">
      <alignment horizontal="center" vertical="center" wrapText="1"/>
    </xf>
    <xf numFmtId="44" fontId="9" fillId="3" borderId="85" xfId="0" applyNumberFormat="1" applyFont="1" applyFill="1" applyBorder="1" applyAlignment="1" applyProtection="1">
      <alignment horizontal="center" vertical="center" wrapText="1"/>
    </xf>
    <xf numFmtId="44" fontId="9" fillId="3" borderId="12" xfId="0" applyNumberFormat="1" applyFont="1" applyFill="1" applyBorder="1" applyAlignment="1" applyProtection="1">
      <alignment horizontal="center" vertical="center" wrapText="1"/>
    </xf>
    <xf numFmtId="44" fontId="9" fillId="3" borderId="38" xfId="0" applyNumberFormat="1" applyFont="1" applyFill="1" applyBorder="1" applyAlignment="1" applyProtection="1">
      <alignment horizontal="center" vertical="center" wrapText="1"/>
    </xf>
    <xf numFmtId="44" fontId="9" fillId="3" borderId="14" xfId="0" applyNumberFormat="1" applyFont="1" applyFill="1" applyBorder="1" applyAlignment="1" applyProtection="1">
      <alignment horizontal="center" vertical="center" wrapText="1"/>
    </xf>
    <xf numFmtId="44" fontId="9" fillId="3" borderId="87" xfId="0" applyNumberFormat="1" applyFont="1" applyFill="1" applyBorder="1" applyAlignment="1" applyProtection="1">
      <alignment horizontal="center" vertical="center" wrapText="1"/>
    </xf>
    <xf numFmtId="44" fontId="9" fillId="3" borderId="84" xfId="0" applyNumberFormat="1" applyFont="1" applyFill="1" applyBorder="1" applyAlignment="1" applyProtection="1">
      <alignment horizontal="center" vertical="center" wrapText="1"/>
    </xf>
    <xf numFmtId="44" fontId="9" fillId="3" borderId="99" xfId="0" applyNumberFormat="1" applyFont="1" applyFill="1" applyBorder="1" applyAlignment="1" applyProtection="1">
      <alignment horizontal="center" vertical="center" wrapText="1"/>
    </xf>
    <xf numFmtId="0" fontId="9" fillId="2" borderId="0" xfId="0" applyFont="1" applyFill="1" applyBorder="1" applyAlignment="1" applyProtection="1">
      <alignment horizontal="center" vertical="center"/>
    </xf>
    <xf numFmtId="0" fontId="23" fillId="13" borderId="0" xfId="0" applyFont="1" applyFill="1" applyBorder="1" applyAlignment="1" applyProtection="1">
      <alignment vertical="center"/>
    </xf>
    <xf numFmtId="0" fontId="12" fillId="5" borderId="71" xfId="8" applyFont="1" applyFill="1" applyBorder="1" applyAlignment="1">
      <alignment horizontal="center" vertical="center" wrapText="1"/>
    </xf>
    <xf numFmtId="0" fontId="12" fillId="5" borderId="76" xfId="8" applyFont="1" applyFill="1" applyBorder="1" applyAlignment="1">
      <alignment horizontal="center" vertical="center" wrapText="1"/>
    </xf>
    <xf numFmtId="49" fontId="12" fillId="5" borderId="74" xfId="8" applyNumberFormat="1" applyFont="1" applyFill="1" applyBorder="1" applyAlignment="1">
      <alignment horizontal="center" vertical="center" wrapText="1"/>
    </xf>
    <xf numFmtId="0" fontId="12" fillId="5" borderId="74" xfId="8" applyFont="1" applyFill="1" applyBorder="1" applyAlignment="1">
      <alignment horizontal="center" vertical="center" wrapText="1"/>
    </xf>
    <xf numFmtId="2" fontId="12" fillId="5" borderId="74" xfId="8" applyNumberFormat="1" applyFont="1" applyFill="1" applyBorder="1" applyAlignment="1">
      <alignment horizontal="center" vertical="center" wrapText="1"/>
    </xf>
    <xf numFmtId="9" fontId="12" fillId="5" borderId="74" xfId="8" applyNumberFormat="1" applyFont="1" applyFill="1" applyBorder="1" applyAlignment="1">
      <alignment horizontal="center" vertical="center" wrapText="1"/>
    </xf>
    <xf numFmtId="2" fontId="26" fillId="14" borderId="102" xfId="2" applyNumberFormat="1" applyFont="1" applyFill="1" applyBorder="1" applyAlignment="1">
      <alignment horizontal="center" vertical="center" wrapText="1"/>
    </xf>
    <xf numFmtId="2" fontId="26" fillId="14" borderId="30" xfId="2" applyNumberFormat="1" applyFont="1" applyFill="1" applyBorder="1" applyAlignment="1">
      <alignment horizontal="center" vertical="center" wrapText="1"/>
    </xf>
    <xf numFmtId="2" fontId="26" fillId="14" borderId="103" xfId="2" applyNumberFormat="1" applyFont="1" applyFill="1" applyBorder="1" applyAlignment="1">
      <alignment horizontal="center" vertical="center" wrapText="1"/>
    </xf>
    <xf numFmtId="2" fontId="26" fillId="14" borderId="52" xfId="2" applyNumberFormat="1" applyFont="1" applyFill="1" applyBorder="1" applyAlignment="1">
      <alignment vertical="center" wrapText="1"/>
    </xf>
    <xf numFmtId="2" fontId="26" fillId="14" borderId="63" xfId="2" applyNumberFormat="1" applyFont="1" applyFill="1" applyBorder="1" applyAlignment="1">
      <alignment horizontal="center" vertical="center" wrapText="1"/>
    </xf>
    <xf numFmtId="2" fontId="26" fillId="14" borderId="63" xfId="2" applyNumberFormat="1" applyFont="1" applyFill="1" applyBorder="1" applyAlignment="1">
      <alignment vertical="center" wrapText="1"/>
    </xf>
    <xf numFmtId="2" fontId="26" fillId="14" borderId="106" xfId="2" applyNumberFormat="1" applyFont="1" applyFill="1" applyBorder="1" applyAlignment="1">
      <alignment vertical="center" wrapText="1"/>
    </xf>
    <xf numFmtId="2" fontId="27" fillId="14" borderId="30" xfId="2" applyNumberFormat="1" applyFont="1" applyFill="1" applyBorder="1" applyAlignment="1">
      <alignment horizontal="center" vertical="center" wrapText="1"/>
    </xf>
    <xf numFmtId="2" fontId="26" fillId="14" borderId="75" xfId="2" applyNumberFormat="1" applyFont="1" applyFill="1" applyBorder="1" applyAlignment="1">
      <alignment vertical="center" wrapText="1"/>
    </xf>
    <xf numFmtId="2" fontId="26" fillId="14" borderId="76" xfId="2" applyNumberFormat="1" applyFont="1" applyFill="1" applyBorder="1" applyAlignment="1">
      <alignment vertical="center" wrapText="1"/>
    </xf>
    <xf numFmtId="2" fontId="26" fillId="14" borderId="77" xfId="2" applyNumberFormat="1" applyFont="1" applyFill="1" applyBorder="1" applyAlignment="1">
      <alignment horizontal="right" vertical="center" wrapText="1"/>
    </xf>
    <xf numFmtId="44" fontId="26" fillId="14" borderId="71" xfId="1" applyFont="1" applyFill="1" applyBorder="1" applyAlignment="1">
      <alignment horizontal="center" vertical="center" wrapText="1"/>
    </xf>
    <xf numFmtId="2" fontId="9" fillId="3" borderId="54" xfId="7" applyNumberFormat="1" applyFont="1" applyFill="1" applyBorder="1" applyAlignment="1">
      <alignment horizontal="center"/>
    </xf>
    <xf numFmtId="2" fontId="9" fillId="3" borderId="67" xfId="7" applyNumberFormat="1" applyFont="1" applyFill="1" applyBorder="1" applyAlignment="1">
      <alignment horizontal="center"/>
    </xf>
    <xf numFmtId="2" fontId="9" fillId="3" borderId="55" xfId="7" applyNumberFormat="1" applyFont="1" applyFill="1" applyBorder="1" applyAlignment="1">
      <alignment horizontal="center"/>
    </xf>
    <xf numFmtId="2" fontId="9" fillId="3" borderId="66" xfId="7" applyNumberFormat="1" applyFont="1" applyFill="1" applyBorder="1" applyAlignment="1">
      <alignment horizontal="center"/>
    </xf>
    <xf numFmtId="2" fontId="9" fillId="3" borderId="68" xfId="7" applyNumberFormat="1" applyFont="1" applyFill="1" applyBorder="1" applyAlignment="1">
      <alignment horizontal="center"/>
    </xf>
    <xf numFmtId="2" fontId="9" fillId="12" borderId="68" xfId="2" applyNumberFormat="1" applyFont="1" applyFill="1" applyBorder="1" applyAlignment="1">
      <alignment horizontal="center"/>
    </xf>
    <xf numFmtId="0" fontId="9" fillId="3" borderId="16" xfId="7" applyFont="1" applyFill="1" applyBorder="1" applyAlignment="1">
      <alignment horizontal="center"/>
    </xf>
    <xf numFmtId="0" fontId="9" fillId="3" borderId="31" xfId="5" applyFont="1" applyFill="1" applyBorder="1"/>
    <xf numFmtId="2" fontId="9" fillId="3" borderId="11" xfId="6" applyNumberFormat="1" applyFont="1" applyFill="1" applyBorder="1" applyAlignment="1">
      <alignment horizontal="center"/>
    </xf>
    <xf numFmtId="0" fontId="9" fillId="3" borderId="21" xfId="7" applyFont="1" applyFill="1" applyBorder="1" applyAlignment="1">
      <alignment horizontal="center"/>
    </xf>
    <xf numFmtId="0" fontId="9" fillId="3" borderId="36" xfId="5" applyFont="1" applyFill="1" applyBorder="1"/>
    <xf numFmtId="2" fontId="9" fillId="3" borderId="12" xfId="6" applyNumberFormat="1" applyFont="1" applyFill="1" applyBorder="1" applyAlignment="1">
      <alignment horizontal="center"/>
    </xf>
    <xf numFmtId="0" fontId="9" fillId="3" borderId="23" xfId="7" applyFont="1" applyFill="1" applyBorder="1" applyAlignment="1">
      <alignment horizontal="center"/>
    </xf>
    <xf numFmtId="1" fontId="9" fillId="3" borderId="12" xfId="6" applyNumberFormat="1" applyFont="1" applyFill="1" applyBorder="1" applyAlignment="1">
      <alignment horizontal="center"/>
    </xf>
    <xf numFmtId="2" fontId="9" fillId="3" borderId="10" xfId="6" applyNumberFormat="1" applyFont="1" applyFill="1" applyBorder="1" applyAlignment="1">
      <alignment horizontal="center"/>
    </xf>
    <xf numFmtId="0" fontId="9" fillId="3" borderId="41" xfId="5" applyFont="1" applyFill="1" applyBorder="1"/>
    <xf numFmtId="1" fontId="9" fillId="3" borderId="17" xfId="6" applyNumberFormat="1" applyFont="1" applyFill="1" applyBorder="1" applyAlignment="1">
      <alignment horizontal="center"/>
    </xf>
    <xf numFmtId="0" fontId="9" fillId="3" borderId="27" xfId="7" applyFont="1" applyFill="1" applyBorder="1" applyAlignment="1">
      <alignment horizontal="center"/>
    </xf>
    <xf numFmtId="2" fontId="9" fillId="3" borderId="17" xfId="6" applyNumberFormat="1" applyFont="1" applyFill="1" applyBorder="1" applyAlignment="1">
      <alignment horizontal="center"/>
    </xf>
    <xf numFmtId="0" fontId="9" fillId="3" borderId="43" xfId="5" applyFont="1" applyFill="1" applyBorder="1"/>
    <xf numFmtId="0" fontId="9" fillId="3" borderId="64" xfId="5" applyFont="1" applyFill="1" applyBorder="1"/>
    <xf numFmtId="0" fontId="9" fillId="3" borderId="65" xfId="5" applyFont="1" applyFill="1" applyBorder="1"/>
    <xf numFmtId="0" fontId="9" fillId="3" borderId="52" xfId="5" applyFont="1" applyFill="1" applyBorder="1"/>
    <xf numFmtId="2" fontId="9" fillId="3" borderId="18" xfId="6" applyNumberFormat="1" applyFont="1" applyFill="1" applyBorder="1" applyAlignment="1">
      <alignment horizontal="center"/>
    </xf>
    <xf numFmtId="0" fontId="9" fillId="3" borderId="22" xfId="7" applyFont="1" applyFill="1" applyBorder="1" applyAlignment="1">
      <alignment horizontal="center"/>
    </xf>
    <xf numFmtId="0" fontId="12" fillId="15" borderId="41" xfId="5" applyFont="1" applyFill="1" applyBorder="1"/>
    <xf numFmtId="0" fontId="12" fillId="15" borderId="14" xfId="2" applyFont="1" applyFill="1" applyBorder="1" applyAlignment="1">
      <alignment horizontal="center" vertical="center" wrapText="1"/>
    </xf>
    <xf numFmtId="0" fontId="9" fillId="15" borderId="16" xfId="7" applyFont="1" applyFill="1" applyBorder="1" applyAlignment="1">
      <alignment horizontal="center"/>
    </xf>
    <xf numFmtId="2" fontId="9" fillId="15" borderId="56" xfId="7" applyNumberFormat="1" applyFont="1" applyFill="1" applyBorder="1" applyAlignment="1">
      <alignment horizontal="center"/>
    </xf>
    <xf numFmtId="0" fontId="9" fillId="15" borderId="58" xfId="0" applyFont="1" applyFill="1" applyBorder="1"/>
    <xf numFmtId="49" fontId="9" fillId="15" borderId="10" xfId="6" applyNumberFormat="1" applyFont="1" applyFill="1" applyBorder="1" applyAlignment="1">
      <alignment horizontal="center"/>
    </xf>
    <xf numFmtId="2" fontId="9" fillId="15" borderId="67" xfId="7" applyNumberFormat="1" applyFont="1" applyFill="1" applyBorder="1" applyAlignment="1">
      <alignment horizontal="center"/>
    </xf>
    <xf numFmtId="42" fontId="9" fillId="15" borderId="78" xfId="2" applyNumberFormat="1" applyFont="1" applyFill="1" applyBorder="1" applyAlignment="1">
      <alignment horizontal="center"/>
    </xf>
    <xf numFmtId="42" fontId="9" fillId="15" borderId="35" xfId="2" applyNumberFormat="1" applyFont="1" applyFill="1" applyBorder="1" applyAlignment="1">
      <alignment horizontal="center"/>
    </xf>
    <xf numFmtId="2" fontId="9" fillId="15" borderId="10" xfId="6" applyNumberFormat="1" applyFont="1" applyFill="1" applyBorder="1" applyAlignment="1">
      <alignment horizontal="center"/>
    </xf>
    <xf numFmtId="42" fontId="9" fillId="7" borderId="82" xfId="2" applyNumberFormat="1" applyFont="1" applyFill="1" applyBorder="1" applyAlignment="1">
      <alignment horizontal="center"/>
    </xf>
    <xf numFmtId="42" fontId="9" fillId="7" borderId="46" xfId="2" applyNumberFormat="1" applyFont="1" applyFill="1" applyBorder="1" applyAlignment="1">
      <alignment horizontal="center"/>
    </xf>
    <xf numFmtId="0" fontId="12" fillId="15" borderId="48" xfId="5" applyFont="1" applyFill="1" applyBorder="1"/>
    <xf numFmtId="2" fontId="9" fillId="15" borderId="19" xfId="6" applyNumberFormat="1" applyFont="1" applyFill="1" applyBorder="1" applyAlignment="1">
      <alignment horizontal="center"/>
    </xf>
    <xf numFmtId="0" fontId="9" fillId="15" borderId="20" xfId="7" applyFont="1" applyFill="1" applyBorder="1" applyAlignment="1">
      <alignment horizontal="center"/>
    </xf>
    <xf numFmtId="42" fontId="9" fillId="15" borderId="82" xfId="2" applyNumberFormat="1" applyFont="1" applyFill="1" applyBorder="1" applyAlignment="1">
      <alignment horizontal="center"/>
    </xf>
    <xf numFmtId="42" fontId="9" fillId="15" borderId="46" xfId="2" applyNumberFormat="1" applyFont="1" applyFill="1" applyBorder="1" applyAlignment="1">
      <alignment horizontal="center"/>
    </xf>
    <xf numFmtId="0" fontId="12" fillId="15" borderId="36" xfId="5" applyFont="1" applyFill="1" applyBorder="1"/>
    <xf numFmtId="2" fontId="9" fillId="15" borderId="12" xfId="6" applyNumberFormat="1" applyFont="1" applyFill="1" applyBorder="1" applyAlignment="1">
      <alignment horizontal="center"/>
    </xf>
    <xf numFmtId="0" fontId="9" fillId="15" borderId="23" xfId="7" applyFont="1" applyFill="1" applyBorder="1" applyAlignment="1">
      <alignment horizontal="center"/>
    </xf>
    <xf numFmtId="2" fontId="9" fillId="15" borderId="55" xfId="7" applyNumberFormat="1" applyFont="1" applyFill="1" applyBorder="1" applyAlignment="1">
      <alignment horizontal="center"/>
    </xf>
    <xf numFmtId="42" fontId="9" fillId="15" borderId="79" xfId="2" applyNumberFormat="1" applyFont="1" applyFill="1" applyBorder="1" applyAlignment="1">
      <alignment horizontal="center"/>
    </xf>
    <xf numFmtId="42" fontId="9" fillId="15" borderId="39" xfId="2" applyNumberFormat="1" applyFont="1" applyFill="1" applyBorder="1" applyAlignment="1">
      <alignment horizontal="center"/>
    </xf>
    <xf numFmtId="0" fontId="9" fillId="5" borderId="36" xfId="5" applyFont="1" applyFill="1" applyBorder="1"/>
    <xf numFmtId="1" fontId="9" fillId="5" borderId="12" xfId="6" applyNumberFormat="1" applyFont="1" applyFill="1" applyBorder="1" applyAlignment="1">
      <alignment horizontal="center"/>
    </xf>
    <xf numFmtId="0" fontId="9" fillId="5" borderId="23" xfId="7" applyFont="1" applyFill="1" applyBorder="1" applyAlignment="1">
      <alignment horizontal="center"/>
    </xf>
    <xf numFmtId="42" fontId="9" fillId="5" borderId="79" xfId="2" applyNumberFormat="1" applyFont="1" applyFill="1" applyBorder="1" applyAlignment="1">
      <alignment horizontal="center"/>
    </xf>
    <xf numFmtId="42" fontId="9" fillId="5" borderId="39" xfId="2" applyNumberFormat="1" applyFont="1" applyFill="1" applyBorder="1" applyAlignment="1">
      <alignment horizontal="center"/>
    </xf>
    <xf numFmtId="2" fontId="9" fillId="5" borderId="12" xfId="6" applyNumberFormat="1" applyFont="1" applyFill="1" applyBorder="1" applyAlignment="1">
      <alignment horizontal="center"/>
    </xf>
    <xf numFmtId="42" fontId="9" fillId="6" borderId="79" xfId="2" applyNumberFormat="1" applyFont="1" applyFill="1" applyBorder="1" applyAlignment="1">
      <alignment horizontal="center"/>
    </xf>
    <xf numFmtId="42" fontId="9" fillId="6" borderId="39" xfId="2" applyNumberFormat="1" applyFont="1" applyFill="1" applyBorder="1" applyAlignment="1">
      <alignment horizontal="center"/>
    </xf>
    <xf numFmtId="2" fontId="9" fillId="5" borderId="17" xfId="6" applyNumberFormat="1" applyFont="1" applyFill="1" applyBorder="1" applyAlignment="1">
      <alignment horizontal="center"/>
    </xf>
    <xf numFmtId="0" fontId="9" fillId="5" borderId="27" xfId="7" applyFont="1" applyFill="1" applyBorder="1" applyAlignment="1">
      <alignment horizontal="center"/>
    </xf>
    <xf numFmtId="0" fontId="9" fillId="5" borderId="31" xfId="5" applyFont="1" applyFill="1" applyBorder="1"/>
    <xf numFmtId="2" fontId="9" fillId="5" borderId="11" xfId="6" applyNumberFormat="1" applyFont="1" applyFill="1" applyBorder="1" applyAlignment="1">
      <alignment horizontal="center"/>
    </xf>
    <xf numFmtId="0" fontId="9" fillId="5" borderId="21" xfId="7" applyFont="1" applyFill="1" applyBorder="1" applyAlignment="1">
      <alignment horizontal="center"/>
    </xf>
    <xf numFmtId="42" fontId="9" fillId="6" borderId="81" xfId="2" applyNumberFormat="1" applyFont="1" applyFill="1" applyBorder="1" applyAlignment="1">
      <alignment horizontal="center"/>
    </xf>
    <xf numFmtId="42" fontId="9" fillId="6" borderId="45" xfId="2" applyNumberFormat="1" applyFont="1" applyFill="1" applyBorder="1" applyAlignment="1">
      <alignment horizontal="center"/>
    </xf>
    <xf numFmtId="42" fontId="9" fillId="5" borderId="80" xfId="2" applyNumberFormat="1" applyFont="1" applyFill="1" applyBorder="1" applyAlignment="1">
      <alignment horizontal="center"/>
    </xf>
    <xf numFmtId="42" fontId="9" fillId="5" borderId="40" xfId="2" applyNumberFormat="1" applyFont="1" applyFill="1" applyBorder="1" applyAlignment="1">
      <alignment horizontal="center"/>
    </xf>
    <xf numFmtId="0" fontId="9" fillId="5" borderId="64" xfId="5" applyFont="1" applyFill="1" applyBorder="1"/>
    <xf numFmtId="0" fontId="9" fillId="5" borderId="52" xfId="5" applyFont="1" applyFill="1" applyBorder="1"/>
    <xf numFmtId="2" fontId="9" fillId="5" borderId="18" xfId="6" applyNumberFormat="1" applyFont="1" applyFill="1" applyBorder="1" applyAlignment="1">
      <alignment horizontal="center"/>
    </xf>
    <xf numFmtId="42" fontId="9" fillId="5" borderId="81" xfId="2" applyNumberFormat="1" applyFont="1" applyFill="1" applyBorder="1" applyAlignment="1">
      <alignment horizontal="center"/>
    </xf>
    <xf numFmtId="42" fontId="9" fillId="5" borderId="45" xfId="2" applyNumberFormat="1" applyFont="1" applyFill="1" applyBorder="1" applyAlignment="1">
      <alignment horizontal="center"/>
    </xf>
    <xf numFmtId="0" fontId="12" fillId="5" borderId="48" xfId="5" applyFont="1" applyFill="1" applyBorder="1"/>
    <xf numFmtId="2" fontId="9" fillId="5" borderId="19" xfId="6" applyNumberFormat="1" applyFont="1" applyFill="1" applyBorder="1" applyAlignment="1">
      <alignment horizontal="center"/>
    </xf>
    <xf numFmtId="0" fontId="9" fillId="5" borderId="20" xfId="7" applyFont="1" applyFill="1" applyBorder="1" applyAlignment="1">
      <alignment horizontal="center"/>
    </xf>
    <xf numFmtId="42" fontId="9" fillId="5" borderId="82" xfId="2" applyNumberFormat="1" applyFont="1" applyFill="1" applyBorder="1" applyAlignment="1">
      <alignment horizontal="center"/>
    </xf>
    <xf numFmtId="42" fontId="9" fillId="5" borderId="46" xfId="2" applyNumberFormat="1" applyFont="1" applyFill="1" applyBorder="1" applyAlignment="1">
      <alignment horizontal="center"/>
    </xf>
    <xf numFmtId="0" fontId="9" fillId="5" borderId="12" xfId="6" applyNumberFormat="1" applyFont="1" applyFill="1" applyBorder="1" applyAlignment="1">
      <alignment horizontal="center"/>
    </xf>
    <xf numFmtId="0" fontId="9" fillId="5" borderId="41" xfId="5" applyFont="1" applyFill="1" applyBorder="1"/>
    <xf numFmtId="2" fontId="9" fillId="5" borderId="10" xfId="6" applyNumberFormat="1" applyFont="1" applyFill="1" applyBorder="1" applyAlignment="1">
      <alignment horizontal="center"/>
    </xf>
    <xf numFmtId="0" fontId="9" fillId="5" borderId="16" xfId="7" applyFont="1" applyFill="1" applyBorder="1" applyAlignment="1">
      <alignment horizontal="center"/>
    </xf>
    <xf numFmtId="0" fontId="0" fillId="5" borderId="0" xfId="0" applyFill="1"/>
    <xf numFmtId="0" fontId="11" fillId="2" borderId="0" xfId="0" applyFont="1" applyFill="1" applyBorder="1" applyAlignment="1" applyProtection="1">
      <alignment horizontal="right" vertical="center"/>
    </xf>
    <xf numFmtId="0" fontId="28" fillId="3" borderId="0" xfId="0" applyFont="1" applyFill="1" applyAlignment="1" applyProtection="1">
      <alignment vertical="center"/>
    </xf>
    <xf numFmtId="0" fontId="29" fillId="3" borderId="0" xfId="0" applyFont="1" applyFill="1" applyAlignment="1" applyProtection="1">
      <alignment vertical="center"/>
    </xf>
    <xf numFmtId="0" fontId="29" fillId="2" borderId="0" xfId="0" applyFont="1" applyFill="1" applyAlignment="1" applyProtection="1">
      <alignment vertical="center"/>
    </xf>
    <xf numFmtId="0" fontId="29" fillId="2" borderId="0" xfId="0" applyFont="1" applyFill="1" applyBorder="1" applyAlignment="1" applyProtection="1">
      <alignment horizontal="left" vertical="center"/>
    </xf>
    <xf numFmtId="0" fontId="30" fillId="2" borderId="0" xfId="0" applyFont="1" applyFill="1" applyBorder="1" applyAlignment="1" applyProtection="1">
      <alignment horizontal="right"/>
    </xf>
    <xf numFmtId="0" fontId="29" fillId="3" borderId="0" xfId="0" applyFont="1" applyFill="1" applyBorder="1" applyAlignment="1" applyProtection="1">
      <alignment horizontal="left" vertical="center"/>
    </xf>
    <xf numFmtId="0" fontId="30" fillId="3" borderId="0" xfId="0" applyFont="1" applyFill="1" applyBorder="1" applyAlignment="1" applyProtection="1">
      <alignment horizontal="right"/>
    </xf>
    <xf numFmtId="0" fontId="29" fillId="2" borderId="0" xfId="0" applyFont="1" applyFill="1" applyBorder="1" applyAlignment="1" applyProtection="1">
      <alignment vertical="center"/>
    </xf>
    <xf numFmtId="0" fontId="28" fillId="3" borderId="0" xfId="0" applyFont="1" applyFill="1" applyProtection="1"/>
    <xf numFmtId="14" fontId="29" fillId="3" borderId="0" xfId="0" applyNumberFormat="1" applyFont="1" applyFill="1" applyBorder="1" applyAlignment="1" applyProtection="1">
      <alignment vertical="center"/>
      <protection locked="0"/>
    </xf>
    <xf numFmtId="0" fontId="29" fillId="3" borderId="0" xfId="0" applyFont="1" applyFill="1" applyBorder="1" applyAlignment="1" applyProtection="1">
      <alignment vertical="center"/>
      <protection locked="0"/>
    </xf>
    <xf numFmtId="44" fontId="9" fillId="3" borderId="42" xfId="0" applyNumberFormat="1" applyFont="1" applyFill="1" applyBorder="1" applyAlignment="1" applyProtection="1">
      <alignment horizontal="center" vertical="center" wrapText="1"/>
    </xf>
    <xf numFmtId="44" fontId="9" fillId="3" borderId="101" xfId="0" applyNumberFormat="1" applyFont="1" applyFill="1" applyBorder="1" applyAlignment="1" applyProtection="1">
      <alignment horizontal="center" vertical="center" wrapText="1"/>
    </xf>
    <xf numFmtId="0" fontId="9" fillId="13" borderId="98" xfId="0" applyFont="1" applyFill="1" applyBorder="1" applyAlignment="1" applyProtection="1">
      <alignment horizontal="center" vertical="center"/>
    </xf>
    <xf numFmtId="0" fontId="9" fillId="13" borderId="86" xfId="0" applyFont="1" applyFill="1" applyBorder="1" applyAlignment="1" applyProtection="1">
      <alignment horizontal="center" vertical="center"/>
    </xf>
    <xf numFmtId="14" fontId="11" fillId="5" borderId="26" xfId="0" applyNumberFormat="1" applyFont="1" applyFill="1" applyBorder="1" applyAlignment="1" applyProtection="1">
      <alignment horizontal="left" vertical="center"/>
      <protection locked="0"/>
    </xf>
    <xf numFmtId="44" fontId="24" fillId="13" borderId="25" xfId="0" applyNumberFormat="1" applyFont="1" applyFill="1" applyBorder="1" applyAlignment="1" applyProtection="1">
      <alignment horizontal="center" vertical="center"/>
    </xf>
    <xf numFmtId="44" fontId="24" fillId="13" borderId="0" xfId="0" applyNumberFormat="1" applyFont="1" applyFill="1" applyBorder="1" applyAlignment="1" applyProtection="1">
      <alignment horizontal="center" vertical="center"/>
    </xf>
    <xf numFmtId="0" fontId="23" fillId="13" borderId="0" xfId="0" applyFont="1" applyFill="1" applyBorder="1" applyAlignment="1" applyProtection="1">
      <alignment horizontal="right" vertical="center"/>
    </xf>
    <xf numFmtId="0" fontId="31" fillId="3" borderId="0" xfId="0" applyFont="1" applyFill="1" applyBorder="1" applyAlignment="1" applyProtection="1">
      <alignment horizontal="center" vertical="center" wrapText="1"/>
    </xf>
    <xf numFmtId="14" fontId="29" fillId="5" borderId="26" xfId="0" applyNumberFormat="1" applyFont="1" applyFill="1" applyBorder="1" applyAlignment="1" applyProtection="1">
      <alignment horizontal="left" vertical="center"/>
      <protection locked="0"/>
    </xf>
    <xf numFmtId="14" fontId="29" fillId="5" borderId="24" xfId="0" applyNumberFormat="1" applyFont="1" applyFill="1" applyBorder="1" applyAlignment="1" applyProtection="1">
      <alignment horizontal="left" vertical="center"/>
      <protection locked="0"/>
    </xf>
    <xf numFmtId="0" fontId="29" fillId="5" borderId="24" xfId="0" applyFont="1" applyFill="1" applyBorder="1" applyAlignment="1" applyProtection="1">
      <alignment horizontal="left" vertical="center"/>
      <protection locked="0"/>
    </xf>
    <xf numFmtId="0" fontId="11" fillId="5" borderId="26" xfId="0" applyFont="1" applyFill="1" applyBorder="1" applyAlignment="1" applyProtection="1">
      <alignment horizontal="left" vertical="center"/>
      <protection locked="0"/>
    </xf>
    <xf numFmtId="0" fontId="20" fillId="8" borderId="0" xfId="0" applyFont="1" applyFill="1" applyBorder="1" applyAlignment="1" applyProtection="1">
      <alignment horizontal="right" vertical="center"/>
    </xf>
    <xf numFmtId="44" fontId="20" fillId="8" borderId="0" xfId="0" applyNumberFormat="1" applyFont="1" applyFill="1" applyBorder="1" applyAlignment="1" applyProtection="1">
      <alignment horizontal="center" vertical="center"/>
    </xf>
    <xf numFmtId="0" fontId="9" fillId="13" borderId="4" xfId="0" applyFont="1" applyFill="1" applyBorder="1" applyAlignment="1" applyProtection="1">
      <alignment horizontal="center" vertical="center"/>
    </xf>
    <xf numFmtId="0" fontId="9" fillId="13" borderId="98" xfId="0" applyFont="1" applyFill="1" applyBorder="1" applyAlignment="1" applyProtection="1">
      <alignment horizontal="center" vertical="center" wrapText="1"/>
    </xf>
    <xf numFmtId="0" fontId="9" fillId="13" borderId="88" xfId="0" applyFont="1" applyFill="1" applyBorder="1" applyAlignment="1" applyProtection="1">
      <alignment horizontal="center" vertical="center" wrapText="1"/>
    </xf>
    <xf numFmtId="0" fontId="9" fillId="13" borderId="94" xfId="0" applyFont="1" applyFill="1" applyBorder="1" applyAlignment="1" applyProtection="1">
      <alignment horizontal="center" vertical="center" wrapText="1"/>
    </xf>
    <xf numFmtId="0" fontId="9" fillId="13" borderId="99" xfId="0" applyFont="1" applyFill="1" applyBorder="1" applyAlignment="1" applyProtection="1">
      <alignment horizontal="center" vertical="center" wrapText="1"/>
    </xf>
    <xf numFmtId="0" fontId="9" fillId="13" borderId="14"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xf>
    <xf numFmtId="0" fontId="12" fillId="2" borderId="84" xfId="0" applyFont="1" applyFill="1" applyBorder="1" applyAlignment="1" applyProtection="1">
      <alignment horizontal="center" vertical="center" wrapText="1"/>
    </xf>
    <xf numFmtId="0" fontId="11" fillId="2" borderId="0" xfId="0" applyFont="1" applyFill="1" applyBorder="1" applyAlignment="1" applyProtection="1">
      <alignment horizontal="right" vertical="center"/>
    </xf>
    <xf numFmtId="0" fontId="11" fillId="2" borderId="84" xfId="0" applyFont="1" applyFill="1" applyBorder="1" applyAlignment="1" applyProtection="1">
      <alignment horizontal="right" vertical="center"/>
    </xf>
    <xf numFmtId="0" fontId="13" fillId="2" borderId="0" xfId="0" applyFont="1" applyFill="1" applyBorder="1" applyAlignment="1" applyProtection="1">
      <alignment horizontal="left" vertical="top" wrapText="1"/>
    </xf>
    <xf numFmtId="0" fontId="8" fillId="3" borderId="0" xfId="0" applyFont="1" applyFill="1" applyBorder="1" applyAlignment="1" applyProtection="1">
      <alignment horizontal="center" vertical="center" wrapText="1"/>
    </xf>
    <xf numFmtId="0" fontId="12" fillId="2" borderId="26" xfId="0" applyFont="1" applyFill="1" applyBorder="1" applyAlignment="1" applyProtection="1">
      <alignment horizontal="center" vertical="center"/>
    </xf>
    <xf numFmtId="0" fontId="9" fillId="13" borderId="15" xfId="0" applyFont="1" applyFill="1" applyBorder="1" applyAlignment="1" applyProtection="1">
      <alignment horizontal="center" vertical="center" wrapText="1"/>
    </xf>
    <xf numFmtId="9" fontId="13" fillId="0" borderId="0" xfId="0" applyNumberFormat="1" applyFont="1" applyFill="1" applyBorder="1" applyAlignment="1" applyProtection="1">
      <alignment horizontal="left" vertical="top" wrapText="1"/>
    </xf>
    <xf numFmtId="0" fontId="9" fillId="13" borderId="86" xfId="0" applyFont="1" applyFill="1" applyBorder="1" applyAlignment="1" applyProtection="1">
      <alignment horizontal="center" vertical="center" wrapText="1"/>
    </xf>
    <xf numFmtId="0" fontId="9" fillId="13" borderId="87" xfId="0" applyFont="1" applyFill="1" applyBorder="1" applyAlignment="1" applyProtection="1">
      <alignment horizontal="center" vertical="center" wrapText="1"/>
    </xf>
    <xf numFmtId="0" fontId="20" fillId="8" borderId="0" xfId="0" applyFont="1" applyFill="1" applyBorder="1" applyAlignment="1" applyProtection="1">
      <alignment horizontal="left" vertical="center"/>
    </xf>
    <xf numFmtId="0" fontId="33" fillId="2" borderId="0" xfId="0" applyFont="1" applyFill="1" applyBorder="1" applyAlignment="1" applyProtection="1">
      <alignment horizontal="center" vertical="center"/>
    </xf>
    <xf numFmtId="0" fontId="11" fillId="5" borderId="24" xfId="0" applyFont="1" applyFill="1" applyBorder="1" applyAlignment="1" applyProtection="1">
      <alignment horizontal="left" vertical="center"/>
      <protection locked="0"/>
    </xf>
    <xf numFmtId="2" fontId="26" fillId="14" borderId="75" xfId="2" applyNumberFormat="1" applyFont="1" applyFill="1" applyBorder="1" applyAlignment="1">
      <alignment horizontal="center" vertical="center" wrapText="1"/>
    </xf>
    <xf numFmtId="2" fontId="26" fillId="14" borderId="76" xfId="2" applyNumberFormat="1" applyFont="1" applyFill="1" applyBorder="1" applyAlignment="1">
      <alignment horizontal="center" vertical="center" wrapText="1"/>
    </xf>
    <xf numFmtId="2" fontId="26" fillId="14" borderId="77" xfId="2" applyNumberFormat="1" applyFont="1" applyFill="1" applyBorder="1" applyAlignment="1">
      <alignment horizontal="center" vertical="center" wrapText="1"/>
    </xf>
    <xf numFmtId="2" fontId="12" fillId="5" borderId="75" xfId="8" applyNumberFormat="1" applyFont="1" applyFill="1" applyBorder="1" applyAlignment="1">
      <alignment horizontal="center" vertical="center" wrapText="1"/>
    </xf>
    <xf numFmtId="2" fontId="12" fillId="5" borderId="76" xfId="8" applyNumberFormat="1" applyFont="1" applyFill="1" applyBorder="1" applyAlignment="1">
      <alignment horizontal="center" vertical="center" wrapText="1"/>
    </xf>
    <xf numFmtId="2" fontId="12" fillId="5" borderId="77" xfId="8" applyNumberFormat="1" applyFont="1" applyFill="1" applyBorder="1" applyAlignment="1">
      <alignment horizontal="center" vertical="center" wrapText="1"/>
    </xf>
    <xf numFmtId="0" fontId="22" fillId="0" borderId="0" xfId="8" applyFont="1" applyFill="1" applyBorder="1" applyAlignment="1">
      <alignment horizontal="center" vertical="center" wrapText="1"/>
    </xf>
    <xf numFmtId="0" fontId="22" fillId="0" borderId="72" xfId="8" applyFont="1" applyFill="1" applyBorder="1" applyAlignment="1">
      <alignment horizontal="center" vertical="center" wrapText="1"/>
    </xf>
    <xf numFmtId="0" fontId="12" fillId="0" borderId="0" xfId="8" applyFont="1" applyFill="1" applyBorder="1" applyAlignment="1">
      <alignment horizontal="right" vertical="center" wrapText="1"/>
    </xf>
    <xf numFmtId="0" fontId="12" fillId="9" borderId="93" xfId="8" applyFont="1" applyFill="1" applyBorder="1" applyAlignment="1">
      <alignment horizontal="center" vertical="center" wrapText="1"/>
    </xf>
    <xf numFmtId="0" fontId="12" fillId="9" borderId="94" xfId="8" applyFont="1" applyFill="1" applyBorder="1" applyAlignment="1">
      <alignment horizontal="center" vertical="center" wrapText="1"/>
    </xf>
    <xf numFmtId="0" fontId="12" fillId="9" borderId="95" xfId="8" applyFont="1" applyFill="1" applyBorder="1" applyAlignment="1">
      <alignment horizontal="center" vertical="center" wrapText="1"/>
    </xf>
    <xf numFmtId="0" fontId="12" fillId="10" borderId="90" xfId="8" applyFont="1" applyFill="1" applyBorder="1" applyAlignment="1">
      <alignment horizontal="center" vertical="center" wrapText="1"/>
    </xf>
    <xf numFmtId="0" fontId="12" fillId="10" borderId="4" xfId="8" applyFont="1" applyFill="1" applyBorder="1" applyAlignment="1">
      <alignment horizontal="center" vertical="center" wrapText="1"/>
    </xf>
    <xf numFmtId="0" fontId="12" fillId="10" borderId="91" xfId="8" applyFont="1" applyFill="1" applyBorder="1" applyAlignment="1">
      <alignment horizontal="center" vertical="center" wrapText="1"/>
    </xf>
    <xf numFmtId="0" fontId="12" fillId="11" borderId="96" xfId="8" applyFont="1" applyFill="1" applyBorder="1" applyAlignment="1">
      <alignment horizontal="center" vertical="center" wrapText="1"/>
    </xf>
    <xf numFmtId="0" fontId="12" fillId="11" borderId="18" xfId="8" applyFont="1" applyFill="1" applyBorder="1" applyAlignment="1">
      <alignment horizontal="center" vertical="center" wrapText="1"/>
    </xf>
    <xf numFmtId="0" fontId="12" fillId="11" borderId="68" xfId="8" applyFont="1" applyFill="1" applyBorder="1" applyAlignment="1">
      <alignment horizontal="center" vertical="center" wrapText="1"/>
    </xf>
    <xf numFmtId="2" fontId="12" fillId="5" borderId="102" xfId="8" applyNumberFormat="1" applyFont="1" applyFill="1" applyBorder="1" applyAlignment="1">
      <alignment horizontal="center" vertical="center" wrapText="1"/>
    </xf>
    <xf numFmtId="2" fontId="12" fillId="5" borderId="89" xfId="8" applyNumberFormat="1" applyFont="1" applyFill="1" applyBorder="1" applyAlignment="1">
      <alignment horizontal="center" vertical="center" wrapText="1"/>
    </xf>
    <xf numFmtId="2" fontId="12" fillId="5" borderId="103" xfId="8" applyNumberFormat="1" applyFont="1" applyFill="1" applyBorder="1" applyAlignment="1">
      <alignment horizontal="center" vertical="center" wrapText="1"/>
    </xf>
    <xf numFmtId="2" fontId="12" fillId="5" borderId="104" xfId="8" applyNumberFormat="1" applyFont="1" applyFill="1" applyBorder="1" applyAlignment="1">
      <alignment horizontal="center" vertical="center" wrapText="1"/>
    </xf>
    <xf numFmtId="2" fontId="12" fillId="5" borderId="26" xfId="8" applyNumberFormat="1" applyFont="1" applyFill="1" applyBorder="1" applyAlignment="1">
      <alignment horizontal="center" vertical="center" wrapText="1"/>
    </xf>
    <xf numFmtId="2" fontId="12" fillId="5" borderId="105" xfId="8" applyNumberFormat="1" applyFont="1" applyFill="1" applyBorder="1" applyAlignment="1">
      <alignment horizontal="center" vertical="center" wrapText="1"/>
    </xf>
  </cellXfs>
  <cellStyles count="14">
    <cellStyle name="Currency" xfId="1" builtinId="4"/>
    <cellStyle name="Currency 2" xfId="12" xr:uid="{BDAA08C8-DA64-4570-AC7D-5B787554A35D}"/>
    <cellStyle name="Normal" xfId="0" builtinId="0"/>
    <cellStyle name="Normal 10" xfId="2" xr:uid="{00000000-0005-0000-0000-000003000000}"/>
    <cellStyle name="Normal 10 2" xfId="8" xr:uid="{D1FDD560-9D86-4758-BAF9-77DB17305A96}"/>
    <cellStyle name="Normal 11" xfId="3" xr:uid="{00000000-0005-0000-0000-000004000000}"/>
    <cellStyle name="Normal 11 2" xfId="13" xr:uid="{4267551E-F20E-44C7-8833-2D34BD1CD994}"/>
    <cellStyle name="Normal 2" xfId="4" xr:uid="{00000000-0005-0000-0000-000005000000}"/>
    <cellStyle name="Normal 6" xfId="5" xr:uid="{00000000-0005-0000-0000-000006000000}"/>
    <cellStyle name="Normal 6 2" xfId="11" xr:uid="{E4916748-06D7-48DD-97DE-0C2F0D0DED30}"/>
    <cellStyle name="Normal 7" xfId="6" xr:uid="{00000000-0005-0000-0000-000007000000}"/>
    <cellStyle name="Normal 7 2" xfId="10" xr:uid="{DC4524E3-A198-4CF7-864E-15E4B3EF6A96}"/>
    <cellStyle name="Normal 9" xfId="7" xr:uid="{00000000-0005-0000-0000-000008000000}"/>
    <cellStyle name="Normal 9 2" xfId="9" xr:uid="{51E73DCC-861A-40D6-8B28-F8C67EA7F32D}"/>
  </cellStyles>
  <dxfs count="60">
    <dxf>
      <font>
        <b/>
        <i val="0"/>
        <color rgb="FFFF0000"/>
      </font>
    </dxf>
    <dxf>
      <font>
        <b val="0"/>
        <i/>
        <color rgb="FFFF0000"/>
      </font>
    </dxf>
    <dxf>
      <font>
        <b val="0"/>
        <i/>
        <color rgb="FFFF0000"/>
      </font>
    </dxf>
    <dxf>
      <font>
        <b val="0"/>
        <i/>
        <color rgb="FFFF0000"/>
      </font>
    </dxf>
    <dxf>
      <font>
        <b val="0"/>
        <i/>
        <color rgb="FFFF0000"/>
      </font>
    </dxf>
    <dxf>
      <font>
        <b val="0"/>
        <i/>
        <color rgb="FFFF0000"/>
      </font>
    </dxf>
    <dxf>
      <font>
        <b val="0"/>
        <i/>
        <condense val="0"/>
        <extend val="0"/>
        <color indexed="1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i val="0"/>
        <color rgb="FFFF0000"/>
      </font>
    </dxf>
    <dxf>
      <font>
        <b val="0"/>
        <i/>
        <color rgb="FFFF0000"/>
      </font>
    </dxf>
    <dxf>
      <font>
        <b val="0"/>
        <i/>
        <condense val="0"/>
        <extend val="0"/>
        <color indexed="1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ndense val="0"/>
        <extend val="0"/>
        <color indexed="10"/>
      </font>
    </dxf>
    <dxf>
      <font>
        <b val="0"/>
        <i/>
        <color rgb="FFFF0000"/>
      </font>
    </dxf>
    <dxf>
      <font>
        <b val="0"/>
        <i/>
        <color rgb="FFFF0000"/>
      </font>
    </dxf>
    <dxf>
      <font>
        <b val="0"/>
        <i/>
        <color rgb="FFFF0000"/>
      </font>
    </dxf>
    <dxf>
      <font>
        <b val="0"/>
        <i/>
        <condense val="0"/>
        <extend val="0"/>
        <color indexed="22"/>
      </font>
    </dxf>
    <dxf>
      <font>
        <b val="0"/>
        <i/>
        <condense val="0"/>
        <extend val="0"/>
        <color indexed="22"/>
      </font>
    </dxf>
    <dxf>
      <font>
        <b val="0"/>
        <i/>
        <condense val="0"/>
        <extend val="0"/>
        <color indexed="22"/>
      </font>
    </dxf>
  </dxfs>
  <tableStyles count="0" defaultTableStyle="TableStyleMedium9" defaultPivotStyle="PivotStyleLight16"/>
  <colors>
    <mruColors>
      <color rgb="FFB05800"/>
      <color rgb="FFCC6600"/>
      <color rgb="FFCC9900"/>
      <color rgb="FFFFE1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microsoft.com/office/2017/10/relationships/person" Target="persons/person.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50801</xdr:colOff>
      <xdr:row>0</xdr:row>
      <xdr:rowOff>44450</xdr:rowOff>
    </xdr:from>
    <xdr:to>
      <xdr:col>1</xdr:col>
      <xdr:colOff>2028825</xdr:colOff>
      <xdr:row>5</xdr:row>
      <xdr:rowOff>86139</xdr:rowOff>
    </xdr:to>
    <xdr:pic>
      <xdr:nvPicPr>
        <xdr:cNvPr id="2" name="Picture 1">
          <a:extLst>
            <a:ext uri="{FF2B5EF4-FFF2-40B4-BE49-F238E27FC236}">
              <a16:creationId xmlns:a16="http://schemas.microsoft.com/office/drawing/2014/main" id="{37F676EB-7453-467F-B347-5829F5520729}"/>
            </a:ext>
          </a:extLst>
        </xdr:cNvPr>
        <xdr:cNvPicPr>
          <a:picLocks noChangeAspect="1"/>
        </xdr:cNvPicPr>
      </xdr:nvPicPr>
      <xdr:blipFill rotWithShape="1">
        <a:blip xmlns:r="http://schemas.openxmlformats.org/officeDocument/2006/relationships" r:embed="rId1"/>
        <a:srcRect l="7714" t="11090" r="6780" b="12226"/>
        <a:stretch/>
      </xdr:blipFill>
      <xdr:spPr>
        <a:xfrm>
          <a:off x="50801" y="44450"/>
          <a:ext cx="2130424" cy="11211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292100</xdr:colOff>
      <xdr:row>2</xdr:row>
      <xdr:rowOff>28575</xdr:rowOff>
    </xdr:from>
    <xdr:to>
      <xdr:col>14</xdr:col>
      <xdr:colOff>285750</xdr:colOff>
      <xdr:row>37</xdr:row>
      <xdr:rowOff>154850</xdr:rowOff>
    </xdr:to>
    <xdr:pic>
      <xdr:nvPicPr>
        <xdr:cNvPr id="2" name="Picture 1">
          <a:extLst>
            <a:ext uri="{FF2B5EF4-FFF2-40B4-BE49-F238E27FC236}">
              <a16:creationId xmlns:a16="http://schemas.microsoft.com/office/drawing/2014/main" id="{E9460FC6-C701-47C1-AE75-30967757C433}"/>
            </a:ext>
          </a:extLst>
        </xdr:cNvPr>
        <xdr:cNvPicPr>
          <a:picLocks noChangeAspect="1"/>
        </xdr:cNvPicPr>
      </xdr:nvPicPr>
      <xdr:blipFill rotWithShape="1">
        <a:blip xmlns:r="http://schemas.openxmlformats.org/officeDocument/2006/relationships" r:embed="rId1"/>
        <a:srcRect t="8572"/>
        <a:stretch/>
      </xdr:blipFill>
      <xdr:spPr>
        <a:xfrm>
          <a:off x="292100" y="352425"/>
          <a:ext cx="8928100" cy="57936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TWFP01\Data\Project\FTW_TPTO\061024016%20-%20Denton_RIF\TECH\Denton_2015_FEB_UPD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TW_TPTO/063895009-Impact%20Fee/TECH/xls/CIP/Estimator/Round_Rock_Roadway_Impact_Fee_Est_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E-A"/>
      <sheetName val="E-B"/>
      <sheetName val="E-C"/>
      <sheetName val="E-D"/>
      <sheetName val="E-E"/>
      <sheetName val="RIP"/>
      <sheetName val="RIP-cost"/>
      <sheetName val="SupA"/>
      <sheetName val="SupB"/>
      <sheetName val="Sup C"/>
      <sheetName val="SupD"/>
      <sheetName val="SupE"/>
      <sheetName val="MaxFee"/>
      <sheetName val="Summary (A)"/>
      <sheetName val="Summary (B)"/>
      <sheetName val="Summary (C)"/>
      <sheetName val="Summary (D)"/>
      <sheetName val="Summary (E)"/>
      <sheetName val="PieCharts b(City)"/>
      <sheetName val="PieCharts D"/>
      <sheetName val="CIP Cost Breakdown"/>
      <sheetName val="ExecSummaryTable1"/>
      <sheetName val="ExecSummaryTable2"/>
      <sheetName val="ExecSummaryTable3"/>
      <sheetName val="10-Yr (Report)"/>
      <sheetName val="LUVMET9th"/>
      <sheetName val="LUVMET_Descriptions"/>
      <sheetName val="Con_PayItems"/>
      <sheetName val="Asp_PayItems"/>
      <sheetName val="Con_PayItems (Ex)"/>
      <sheetName val="Master"/>
      <sheetName val="row analysis"/>
      <sheetName val="Jim Christal (1)"/>
      <sheetName val="Jim Christal (2)"/>
      <sheetName val="Jim Christal (3)"/>
      <sheetName val="Jim Christal (4)"/>
      <sheetName val="Airport"/>
      <sheetName val="Amyx"/>
      <sheetName val="Shelby"/>
      <sheetName val="Cole EW #1"/>
      <sheetName val="FM 2499 (1)"/>
      <sheetName val="FM 2499 (2)"/>
      <sheetName val="Cole EW SA #2"/>
      <sheetName val="H. Lively (1)"/>
      <sheetName val="H. Lively (2)"/>
      <sheetName val="H. Lively (3)"/>
      <sheetName val="H. Ranch Art."/>
      <sheetName val="Brush Creek (1)"/>
      <sheetName val="Ed Robson"/>
      <sheetName val="C. Wolfe"/>
      <sheetName val="H Lively (4)"/>
      <sheetName val="Cole N-S SA"/>
      <sheetName val="C. Ranch-H. Ranch Art."/>
      <sheetName val="Future Loop (2)"/>
      <sheetName val="Future Loop (3)"/>
      <sheetName val="Future Loop (4)"/>
      <sheetName val="Future Loop (5)"/>
      <sheetName val="J. Christal-T. Cole Col."/>
      <sheetName val="Westcourt"/>
      <sheetName val="Westcourt_Underwood"/>
      <sheetName val="Underwood (1)"/>
      <sheetName val="Underwood (2)"/>
      <sheetName val="J. Paine, Underwood (1)"/>
      <sheetName val="J. Paine, Underwood (2)"/>
      <sheetName val="J. Paine, Underwood (3)"/>
      <sheetName val="Western"/>
      <sheetName val="Precision (1)"/>
      <sheetName val="Precision (2)"/>
      <sheetName val="Parvin"/>
      <sheetName val="Hobson"/>
      <sheetName val="Vintage"/>
      <sheetName val="El Paseo"/>
      <sheetName val="Ryan"/>
      <sheetName val="Robinson (1)"/>
      <sheetName val="Robinson (2)"/>
      <sheetName val="Creekdale (1)"/>
      <sheetName val="Creekdale (2)"/>
      <sheetName val="Creekdale (3)"/>
      <sheetName val="Creekdale (4)"/>
      <sheetName val="Brush Creek (2)"/>
      <sheetName val="Brush Creek (3)"/>
      <sheetName val="Brush Creek (4)"/>
      <sheetName val="Brush Creek (5)"/>
      <sheetName val="Hickory Creek (1)"/>
      <sheetName val="Hickory Creek (2)"/>
      <sheetName val="Hickory Creek (3)"/>
      <sheetName val="Hickory Creek (4)"/>
      <sheetName val="Hickory Creek (5)"/>
      <sheetName val="Hickory Creek (6)"/>
      <sheetName val="JP-FW Collector"/>
      <sheetName val="John Paine"/>
      <sheetName val="John Paine (2)"/>
      <sheetName val="John Paine (3)"/>
      <sheetName val="Bonnie Brae (4)"/>
      <sheetName val="Bonnie Brae (5)"/>
      <sheetName val="Highland Park"/>
      <sheetName val="Fort Worth (US 377)"/>
      <sheetName val="FM 1830 (1)"/>
      <sheetName val="RyanCreekdaleCollector"/>
      <sheetName val="Teasley"/>
      <sheetName val="Brinker (2)"/>
      <sheetName val="Milam (1)"/>
      <sheetName val="Milam (2)"/>
      <sheetName val="Bobcat (1)"/>
      <sheetName val="Ganzer"/>
      <sheetName val="Ganzer,Long (1)"/>
      <sheetName val="Ganzer,Long (2)"/>
      <sheetName val="Barthold-Cindy Col"/>
      <sheetName val="Masch Branch-I-35 Col"/>
      <sheetName val="HOD SA (1)"/>
      <sheetName val="HOD SA (2)"/>
      <sheetName val="HOD SA (3)"/>
      <sheetName val="HWY 1173 (1)"/>
      <sheetName val="HWY 1173 (2)"/>
      <sheetName val="Elm (US 377)"/>
      <sheetName val="Hercules"/>
      <sheetName val="Westgate (E-W)"/>
      <sheetName val="Riney (1)"/>
      <sheetName val="Riney (2)"/>
      <sheetName val="Masch Branch-I-35 SA"/>
      <sheetName val="Jim Christal (1C)"/>
      <sheetName val="Jim Christal (2C)"/>
      <sheetName val="Jim Christal (3C)"/>
      <sheetName val="Nail (1)"/>
      <sheetName val="Nail (2)"/>
      <sheetName val="Thomas J. Egan (1)"/>
      <sheetName val="Thomas J. Egan (2)"/>
      <sheetName val="Future Loop (1)"/>
      <sheetName val="Masch Branch (1)"/>
      <sheetName val="Masch Branch (2)"/>
      <sheetName val="Masch Branch (3)"/>
      <sheetName val="Lover's Lane (1)"/>
      <sheetName val="Lover's Lane (2)"/>
      <sheetName val="Lover's Lane (3)"/>
      <sheetName val="Lover's Lane (4)"/>
      <sheetName val="Barthold"/>
      <sheetName val="Cindy (1)"/>
      <sheetName val="Cindy (2)"/>
      <sheetName val="Cindy (3)"/>
      <sheetName val="Cindy (4)"/>
      <sheetName val="Cindy (5)"/>
      <sheetName val="Western (1)"/>
      <sheetName val="Milam-Bobcat"/>
      <sheetName val="HOD N-S SA (1)"/>
      <sheetName val="HOD N-S SA (2)"/>
      <sheetName val="Heritage Trail"/>
      <sheetName val="Bonnie Brae (1C)"/>
      <sheetName val="Bonnie Brae (2C)"/>
      <sheetName val="Bonnie Brae (3C)"/>
      <sheetName val="Fallmeadow"/>
      <sheetName val="FM 2164 (C)"/>
      <sheetName val="Locust (FM 2164)"/>
      <sheetName val="2164-BH Col (1)"/>
      <sheetName val="2164-BH Col (2)"/>
      <sheetName val="2164-BH Col (3)"/>
      <sheetName val="FM 2153 (Realigned)"/>
      <sheetName val="2164-2153 PA (1)"/>
      <sheetName val="2164-2153 PA (2)"/>
      <sheetName val="2164-2153 SA (1)"/>
      <sheetName val="2164-2153 SA (2)"/>
      <sheetName val="Shepard"/>
      <sheetName val="G Springs-Chapman Col"/>
      <sheetName val="Mesquite Ridge (1)"/>
      <sheetName val="Mesquite Ridge (2)"/>
      <sheetName val="Mesquite Ridge (3)"/>
      <sheetName val="Brittany Hill (1)"/>
      <sheetName val="Brittany Hill (2)"/>
      <sheetName val="FM 2153 (1)"/>
      <sheetName val="FM 2153 (2)"/>
      <sheetName val="2153 Re.-2153 Col"/>
      <sheetName val="FM 2153 (3)"/>
      <sheetName val="Green Valley (1)"/>
      <sheetName val="Green Valley (2)"/>
      <sheetName val="Milam (3)"/>
      <sheetName val="Bobcat (3)"/>
      <sheetName val="Cooper Ck (1)"/>
      <sheetName val="Cooper Ck (2)"/>
      <sheetName val="Cooper Ck (3)"/>
      <sheetName val="Golden Circle"/>
      <sheetName val="Hartlee Field (1)"/>
      <sheetName val="Hartlee Field (2)"/>
      <sheetName val="Long (1)"/>
      <sheetName val="Long (2)"/>
      <sheetName val="Hartlee Field (3)"/>
      <sheetName val="Kings-Windsor Col"/>
      <sheetName val="Windsor"/>
      <sheetName val="Mingo (2)"/>
      <sheetName val="Post Oak (1)"/>
      <sheetName val="Post Oak-Cooper Ck"/>
      <sheetName val="Post Oak (2)"/>
      <sheetName val="Post Oak (3)_"/>
      <sheetName val="Post Oak (4)_"/>
      <sheetName val="Deerwood"/>
      <sheetName val="Hartlee-Cooper Col"/>
      <sheetName val="Sherman (1)"/>
      <sheetName val="Sherman (2)"/>
      <sheetName val="FM 2164"/>
      <sheetName val="Locust"/>
      <sheetName val="Mingo (1)"/>
      <sheetName val="Lattimore"/>
      <sheetName val="Audra"/>
      <sheetName val="Blagg"/>
      <sheetName val="McKinney"/>
      <sheetName val="Duchess (1)"/>
      <sheetName val="Duchess (2)"/>
      <sheetName val="Morse (1)"/>
      <sheetName val="Morse (2)"/>
      <sheetName val="Spencer"/>
      <sheetName val="Lakeview (1)"/>
      <sheetName val="Lakeview (2)"/>
      <sheetName val="Edwards (1)"/>
      <sheetName val="Bonnie Brae (3)"/>
      <sheetName val="Ruddell"/>
      <sheetName val="Mockingbird"/>
      <sheetName val="Brinker"/>
      <sheetName val="Mayhill (1)"/>
      <sheetName val="Mayhill (2)"/>
      <sheetName val="Post Oak (3)"/>
      <sheetName val="Post Oak (4)"/>
      <sheetName val="Post Oak (5)"/>
      <sheetName val="Post Oak (6)"/>
      <sheetName val="Post Oak (7)"/>
      <sheetName val="Lakeview (3)"/>
      <sheetName val="Trnty-McKy (1)"/>
      <sheetName val="Trnty-McKy (2)"/>
      <sheetName val="Bell Avenue Alternate"/>
      <sheetName val="NEW ROAD"/>
      <sheetName val="Bid Tab Estimates"/>
      <sheetName val="Hunter E-W Col #1"/>
      <sheetName val="Hunter N-S Col #1"/>
      <sheetName val="H. Ranch-R. Ranch Col."/>
      <sheetName val="Hunter N-S Col # 2"/>
      <sheetName val="CreekdaleHC Collector"/>
      <sheetName val="HOD N Col #1"/>
      <sheetName val="HOD N Col #2"/>
      <sheetName val="Bobcat (2)"/>
      <sheetName val="I-35-HOD PA Col"/>
      <sheetName val="HOD Col #1"/>
      <sheetName val="HOD Col #2"/>
      <sheetName val="HOD Col #3"/>
      <sheetName val="HOD Col #4"/>
      <sheetName val="HOD Col #5"/>
      <sheetName val="HOD Col #6"/>
      <sheetName val="Panhandle"/>
      <sheetName val="I-35 HOD Col"/>
      <sheetName val="Wishbone Col #1"/>
      <sheetName val="Wishbone Col #2"/>
      <sheetName val="Shepard-PA Collector"/>
      <sheetName val="&lt;Worked On"/>
      <sheetName val="Not Worked On&gt;"/>
      <sheetName val="MasterComplete"/>
      <sheetName val="A+"/>
      <sheetName val="B"/>
      <sheetName val="Bid Tab Estimates CH"/>
      <sheetName val="Summary(2)"/>
      <sheetName val="Sup2"/>
      <sheetName val="MaxFee Executive_Summary"/>
      <sheetName val="Castle Dr."/>
      <sheetName val="Hickox Rd. (2)"/>
      <sheetName val="Pie_Comp"/>
      <sheetName val="LUA_REPORT"/>
      <sheetName val="LUVMET (2)"/>
      <sheetName val="CCI"/>
      <sheetName val="Summary (All)"/>
      <sheetName val="TDF_EMPLOYEES"/>
      <sheetName val="OldMaxFee"/>
      <sheetName val="Trnty-McKy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8">
          <cell r="A8" t="str">
            <v>B-1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ow r="5">
          <cell r="A5" t="str">
            <v>PA</v>
          </cell>
        </row>
      </sheetData>
      <sheetData sheetId="29">
        <row r="5">
          <cell r="A5" t="str">
            <v>PA</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ow r="2">
          <cell r="A2" t="str">
            <v>Median</v>
          </cell>
        </row>
        <row r="3">
          <cell r="A3" t="str">
            <v>NEW</v>
          </cell>
        </row>
        <row r="4">
          <cell r="A4" t="str">
            <v>EXISTING</v>
          </cell>
        </row>
      </sheetData>
      <sheetData sheetId="228">
        <row r="4">
          <cell r="I4">
            <v>0.01</v>
          </cell>
        </row>
      </sheetData>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or Worksheet"/>
      <sheetName val="Land Use Descriptions"/>
      <sheetName val="LUVMET10th"/>
      <sheetName val="MAXIMUM"/>
      <sheetName val="Collection"/>
    </sheetNames>
    <sheetDataSet>
      <sheetData sheetId="0">
        <row r="4">
          <cell r="Q4" t="str">
            <v>A</v>
          </cell>
        </row>
        <row r="5">
          <cell r="Q5" t="str">
            <v>B</v>
          </cell>
        </row>
        <row r="6">
          <cell r="Q6" t="str">
            <v>C</v>
          </cell>
        </row>
        <row r="12">
          <cell r="Q12" t="str">
            <v>Before 10/1/2018</v>
          </cell>
        </row>
        <row r="13">
          <cell r="Q13" t="str">
            <v>After 10/1/2018</v>
          </cell>
        </row>
        <row r="15">
          <cell r="Q15" t="str">
            <v>Before 10/1/2019</v>
          </cell>
        </row>
        <row r="16">
          <cell r="Q16" t="str">
            <v>After 10/1/2019</v>
          </cell>
        </row>
      </sheetData>
      <sheetData sheetId="1"/>
      <sheetData sheetId="2"/>
      <sheetData sheetId="3"/>
      <sheetData sheetId="4"/>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tint="-0.499984740745262"/>
    <pageSetUpPr fitToPage="1"/>
  </sheetPr>
  <dimension ref="A1:AC510"/>
  <sheetViews>
    <sheetView showGridLines="0" showRowColHeaders="0" tabSelected="1" view="pageBreakPreview" zoomScaleNormal="100" zoomScaleSheetLayoutView="100" workbookViewId="0">
      <selection activeCell="D23" sqref="D23"/>
    </sheetView>
  </sheetViews>
  <sheetFormatPr defaultColWidth="9.140625" defaultRowHeight="12.75" x14ac:dyDescent="0.2"/>
  <cols>
    <col min="1" max="1" width="2.140625" style="2" customWidth="1"/>
    <col min="2" max="2" width="36.7109375" style="2" customWidth="1"/>
    <col min="3" max="3" width="17" style="2" customWidth="1"/>
    <col min="4" max="4" width="10.42578125" style="2" customWidth="1"/>
    <col min="5" max="5" width="13.140625" style="2" customWidth="1"/>
    <col min="6" max="6" width="30" style="2" customWidth="1"/>
    <col min="7" max="7" width="17.85546875" style="2" customWidth="1"/>
    <col min="8" max="8" width="21.85546875" style="2" customWidth="1"/>
    <col min="9" max="9" width="17.85546875" style="2" customWidth="1"/>
    <col min="10" max="10" width="21.85546875" style="2" customWidth="1"/>
    <col min="11" max="11" width="2" style="2" customWidth="1"/>
    <col min="12" max="12" width="9" style="19" customWidth="1"/>
    <col min="13" max="13" width="9.42578125" style="2" hidden="1" customWidth="1"/>
    <col min="14" max="14" width="38" style="2" hidden="1" customWidth="1"/>
    <col min="15" max="15" width="16.140625" style="2" hidden="1" customWidth="1"/>
    <col min="16" max="16" width="42.140625" style="2" hidden="1" customWidth="1"/>
    <col min="17" max="27" width="9" style="2" customWidth="1"/>
    <col min="28" max="28" width="9.140625" style="2" customWidth="1"/>
    <col min="29" max="16384" width="9.140625" style="2"/>
  </cols>
  <sheetData>
    <row r="1" spans="1:29" ht="17.100000000000001" customHeight="1" thickTop="1" x14ac:dyDescent="0.2">
      <c r="A1" s="87"/>
      <c r="B1" s="4"/>
      <c r="C1" s="4"/>
      <c r="D1" s="4"/>
      <c r="E1" s="4"/>
      <c r="F1" s="4"/>
      <c r="G1" s="4"/>
      <c r="H1" s="4"/>
      <c r="I1" s="4"/>
      <c r="J1" s="4"/>
      <c r="K1" s="1"/>
      <c r="L1" s="77"/>
      <c r="M1" s="77"/>
      <c r="N1" s="77"/>
      <c r="O1" s="77"/>
      <c r="P1" s="77"/>
      <c r="Q1" s="77"/>
      <c r="R1" s="77"/>
      <c r="S1" s="77"/>
      <c r="T1" s="77"/>
      <c r="U1" s="77"/>
      <c r="V1" s="77"/>
      <c r="W1" s="77"/>
      <c r="X1" s="77"/>
      <c r="Y1" s="77"/>
      <c r="Z1" s="77"/>
      <c r="AA1" s="77"/>
      <c r="AB1" s="77"/>
      <c r="AC1" s="77"/>
    </row>
    <row r="2" spans="1:29" ht="17.100000000000001" customHeight="1" x14ac:dyDescent="0.2">
      <c r="A2" s="20"/>
      <c r="B2" s="452" t="s">
        <v>319</v>
      </c>
      <c r="C2" s="452"/>
      <c r="D2" s="452"/>
      <c r="E2" s="452"/>
      <c r="F2" s="452"/>
      <c r="G2" s="452"/>
      <c r="H2" s="452"/>
      <c r="I2" s="452"/>
      <c r="J2" s="452"/>
      <c r="K2" s="21"/>
      <c r="L2" s="77"/>
      <c r="M2" s="78" t="s">
        <v>238</v>
      </c>
      <c r="N2" s="77"/>
      <c r="O2" s="77"/>
      <c r="P2" s="77"/>
      <c r="Q2" s="77"/>
      <c r="R2" s="77"/>
      <c r="S2" s="77"/>
      <c r="T2" s="77"/>
      <c r="U2" s="77"/>
      <c r="V2" s="77"/>
      <c r="W2" s="77"/>
      <c r="X2" s="77"/>
      <c r="Y2" s="77"/>
      <c r="Z2" s="77"/>
      <c r="AA2" s="77"/>
      <c r="AB2" s="77"/>
      <c r="AC2" s="77"/>
    </row>
    <row r="3" spans="1:29" ht="17.100000000000001" customHeight="1" x14ac:dyDescent="0.2">
      <c r="A3" s="89"/>
      <c r="B3" s="452"/>
      <c r="C3" s="452"/>
      <c r="D3" s="452"/>
      <c r="E3" s="452"/>
      <c r="F3" s="452"/>
      <c r="G3" s="452"/>
      <c r="H3" s="452"/>
      <c r="I3" s="452"/>
      <c r="J3" s="452"/>
      <c r="K3" s="21"/>
      <c r="L3" s="77"/>
      <c r="M3" s="75" t="s">
        <v>260</v>
      </c>
      <c r="N3" s="75"/>
      <c r="O3" s="75"/>
      <c r="P3" s="77"/>
      <c r="Q3" s="77"/>
      <c r="R3" s="77"/>
      <c r="S3" s="77"/>
      <c r="T3" s="77"/>
      <c r="U3" s="77"/>
      <c r="V3" s="77"/>
      <c r="W3" s="77"/>
      <c r="X3" s="77"/>
      <c r="Y3" s="77"/>
      <c r="Z3" s="77"/>
      <c r="AA3" s="77"/>
      <c r="AB3" s="77"/>
      <c r="AC3" s="77"/>
    </row>
    <row r="4" spans="1:29" ht="17.100000000000001" customHeight="1" x14ac:dyDescent="0.2">
      <c r="A4" s="37"/>
      <c r="B4" s="452"/>
      <c r="C4" s="452"/>
      <c r="D4" s="452"/>
      <c r="E4" s="452"/>
      <c r="F4" s="452"/>
      <c r="G4" s="452"/>
      <c r="H4" s="452"/>
      <c r="I4" s="452"/>
      <c r="J4" s="452"/>
      <c r="K4" s="21"/>
      <c r="L4" s="77"/>
      <c r="M4" s="77" t="s">
        <v>241</v>
      </c>
      <c r="N4" s="77" t="s">
        <v>242</v>
      </c>
      <c r="O4" s="77" t="s">
        <v>243</v>
      </c>
      <c r="P4" s="77"/>
      <c r="Q4" s="77"/>
      <c r="R4" s="77"/>
      <c r="S4" s="77"/>
      <c r="T4" s="77"/>
      <c r="U4" s="77"/>
      <c r="V4" s="77"/>
      <c r="W4" s="77"/>
      <c r="X4" s="77"/>
      <c r="Y4" s="77"/>
      <c r="Z4" s="77"/>
      <c r="AA4" s="77"/>
      <c r="AB4" s="77"/>
      <c r="AC4" s="77"/>
    </row>
    <row r="5" spans="1:29" ht="17.100000000000001" customHeight="1" x14ac:dyDescent="0.25">
      <c r="A5" s="26"/>
      <c r="B5" s="459" t="s">
        <v>323</v>
      </c>
      <c r="C5" s="459"/>
      <c r="D5" s="459"/>
      <c r="E5" s="459"/>
      <c r="F5" s="459"/>
      <c r="G5" s="459"/>
      <c r="H5" s="459"/>
      <c r="I5" s="459"/>
      <c r="J5" s="459"/>
      <c r="K5" s="21"/>
      <c r="L5" s="77"/>
      <c r="M5" s="77" t="s">
        <v>239</v>
      </c>
      <c r="N5" s="77" t="s">
        <v>246</v>
      </c>
      <c r="O5" s="77" t="s">
        <v>244</v>
      </c>
      <c r="P5" s="77"/>
      <c r="Q5" s="77"/>
      <c r="R5" s="77"/>
      <c r="S5" s="77"/>
      <c r="T5" s="77"/>
      <c r="U5" s="77"/>
      <c r="V5" s="77"/>
      <c r="W5" s="77"/>
      <c r="X5" s="77"/>
      <c r="Y5" s="77"/>
      <c r="Z5" s="77"/>
      <c r="AA5" s="77"/>
      <c r="AB5" s="77"/>
      <c r="AC5" s="77"/>
    </row>
    <row r="6" spans="1:29" s="3" customFormat="1" ht="17.100000000000001" customHeight="1" x14ac:dyDescent="0.2">
      <c r="A6" s="88"/>
      <c r="B6" s="414"/>
      <c r="C6" s="85" t="s">
        <v>100</v>
      </c>
      <c r="D6" s="437"/>
      <c r="E6" s="437"/>
      <c r="F6" s="437"/>
      <c r="G6" s="437"/>
      <c r="H6" s="437"/>
      <c r="I6" s="437"/>
      <c r="J6" s="437"/>
      <c r="K6" s="21"/>
      <c r="L6" s="77"/>
      <c r="M6" s="77" t="s">
        <v>240</v>
      </c>
      <c r="N6" s="77" t="s">
        <v>247</v>
      </c>
      <c r="O6" s="77" t="s">
        <v>245</v>
      </c>
      <c r="P6" s="77"/>
      <c r="Q6" s="77"/>
      <c r="R6" s="77"/>
      <c r="S6" s="77"/>
      <c r="T6" s="77"/>
      <c r="U6" s="77"/>
      <c r="V6" s="77"/>
      <c r="W6" s="77"/>
      <c r="X6" s="77"/>
      <c r="Y6" s="77"/>
      <c r="Z6" s="77"/>
      <c r="AA6" s="77"/>
      <c r="AB6" s="77"/>
      <c r="AC6" s="77"/>
    </row>
    <row r="7" spans="1:29" s="3" customFormat="1" ht="17.100000000000001" customHeight="1" x14ac:dyDescent="0.2">
      <c r="A7" s="88"/>
      <c r="B7" s="414"/>
      <c r="C7" s="85" t="s">
        <v>224</v>
      </c>
      <c r="D7" s="460"/>
      <c r="E7" s="460"/>
      <c r="F7" s="460"/>
      <c r="G7" s="460"/>
      <c r="H7" s="460"/>
      <c r="I7" s="460"/>
      <c r="J7" s="460"/>
      <c r="K7" s="21"/>
      <c r="L7" s="77"/>
      <c r="P7" s="77"/>
      <c r="Q7" s="77"/>
      <c r="R7" s="77"/>
      <c r="S7" s="77"/>
      <c r="T7" s="77"/>
      <c r="U7" s="77"/>
      <c r="V7" s="77"/>
      <c r="W7" s="77"/>
      <c r="X7" s="77"/>
      <c r="Y7" s="77"/>
      <c r="Z7" s="77"/>
      <c r="AA7" s="77"/>
      <c r="AB7" s="77"/>
      <c r="AC7" s="77"/>
    </row>
    <row r="8" spans="1:29" s="3" customFormat="1" ht="17.100000000000001" customHeight="1" x14ac:dyDescent="0.2">
      <c r="A8" s="88"/>
      <c r="B8" s="414"/>
      <c r="C8" s="85" t="s">
        <v>101</v>
      </c>
      <c r="D8" s="460"/>
      <c r="E8" s="460"/>
      <c r="F8" s="460"/>
      <c r="G8" s="460"/>
      <c r="H8" s="460"/>
      <c r="I8" s="460"/>
      <c r="J8" s="460"/>
      <c r="K8" s="21"/>
      <c r="L8" s="77"/>
      <c r="P8" s="77"/>
      <c r="Q8" s="77"/>
      <c r="R8" s="77"/>
      <c r="S8" s="77"/>
      <c r="T8" s="77"/>
      <c r="U8" s="77"/>
      <c r="V8" s="77"/>
      <c r="W8" s="77"/>
      <c r="X8" s="77"/>
      <c r="Y8" s="77"/>
      <c r="Z8" s="77"/>
      <c r="AA8" s="77"/>
      <c r="AB8" s="77"/>
      <c r="AC8" s="77"/>
    </row>
    <row r="9" spans="1:29" s="3" customFormat="1" ht="17.100000000000001" customHeight="1" x14ac:dyDescent="0.2">
      <c r="A9" s="88"/>
      <c r="B9" s="414"/>
      <c r="C9" s="85" t="s">
        <v>102</v>
      </c>
      <c r="D9" s="429"/>
      <c r="E9" s="429"/>
      <c r="F9" s="429"/>
      <c r="G9" s="429"/>
      <c r="H9" s="429"/>
      <c r="I9" s="429"/>
      <c r="J9" s="429"/>
      <c r="K9" s="21"/>
      <c r="L9" s="77"/>
      <c r="P9" s="77"/>
      <c r="Q9" s="77"/>
      <c r="R9" s="77"/>
      <c r="S9" s="77"/>
      <c r="T9" s="77"/>
      <c r="U9" s="77"/>
      <c r="V9" s="77"/>
      <c r="W9" s="77"/>
      <c r="X9" s="77"/>
      <c r="Y9" s="77"/>
      <c r="Z9" s="77"/>
      <c r="AA9" s="77"/>
      <c r="AB9" s="77"/>
      <c r="AC9" s="77"/>
    </row>
    <row r="10" spans="1:29" s="3" customFormat="1" ht="17.100000000000001" customHeight="1" x14ac:dyDescent="0.3">
      <c r="A10" s="23"/>
      <c r="B10" s="415"/>
      <c r="C10" s="416"/>
      <c r="D10" s="417"/>
      <c r="E10" s="417"/>
      <c r="F10" s="417"/>
      <c r="G10" s="417"/>
      <c r="H10" s="418"/>
      <c r="I10" s="419"/>
      <c r="J10" s="420"/>
      <c r="K10" s="21"/>
      <c r="L10" s="77"/>
      <c r="M10" s="78" t="s">
        <v>258</v>
      </c>
      <c r="N10" s="77"/>
      <c r="O10" s="77"/>
      <c r="P10" s="77"/>
      <c r="Q10" s="77"/>
      <c r="R10" s="77"/>
      <c r="S10" s="77"/>
      <c r="T10" s="77"/>
      <c r="U10" s="77"/>
      <c r="V10" s="77"/>
      <c r="W10" s="77"/>
      <c r="X10" s="77"/>
      <c r="Y10" s="77"/>
      <c r="Z10" s="77"/>
      <c r="AA10" s="77"/>
      <c r="AB10" s="77"/>
      <c r="AC10" s="77"/>
    </row>
    <row r="11" spans="1:29" ht="17.100000000000001" customHeight="1" x14ac:dyDescent="0.2">
      <c r="A11" s="23"/>
      <c r="B11" s="421"/>
      <c r="C11" s="76"/>
      <c r="D11" s="413" t="s">
        <v>228</v>
      </c>
      <c r="E11" s="434"/>
      <c r="F11" s="434"/>
      <c r="G11" s="434"/>
      <c r="H11" s="433" t="str">
        <f>IF(OR(INDEX(E11:G14,1,1)=N4,OR(INDEX(E11:G14,3,1)=N19),OR(INDEX(E11:G14,4,1)=M33,OR(INDEX(E11:G14,4,1)=M34))),"No Transportation Impact Fee Required","")</f>
        <v/>
      </c>
      <c r="I11" s="433"/>
      <c r="J11" s="433"/>
      <c r="K11" s="21"/>
      <c r="L11" s="77"/>
      <c r="M11" s="75" t="s">
        <v>260</v>
      </c>
      <c r="N11" s="75"/>
      <c r="O11" s="75"/>
      <c r="P11" s="77"/>
      <c r="Q11" s="77"/>
      <c r="R11" s="77"/>
      <c r="S11" s="77"/>
      <c r="T11" s="77"/>
      <c r="U11" s="77"/>
      <c r="V11" s="77"/>
      <c r="W11" s="77"/>
      <c r="X11" s="77"/>
      <c r="Y11" s="77"/>
      <c r="Z11" s="77"/>
      <c r="AA11" s="77"/>
      <c r="AB11" s="77"/>
      <c r="AC11" s="77"/>
    </row>
    <row r="12" spans="1:29" ht="17.100000000000001" customHeight="1" x14ac:dyDescent="0.2">
      <c r="A12" s="23"/>
      <c r="B12" s="422"/>
      <c r="C12" s="76"/>
      <c r="D12" s="413" t="s">
        <v>121</v>
      </c>
      <c r="E12" s="435"/>
      <c r="F12" s="435"/>
      <c r="G12" s="435"/>
      <c r="H12" s="433"/>
      <c r="I12" s="433"/>
      <c r="J12" s="433"/>
      <c r="K12" s="21"/>
      <c r="L12" s="77"/>
      <c r="M12" s="77" t="s">
        <v>296</v>
      </c>
      <c r="N12" s="77" t="s">
        <v>242</v>
      </c>
      <c r="O12" s="77"/>
      <c r="P12" s="77"/>
      <c r="Q12" s="77"/>
      <c r="R12" s="77"/>
      <c r="S12" s="77"/>
      <c r="T12" s="77"/>
      <c r="U12" s="77"/>
      <c r="V12" s="77"/>
      <c r="W12" s="77"/>
      <c r="X12" s="77"/>
      <c r="Y12" s="77"/>
      <c r="Z12" s="77"/>
      <c r="AA12" s="77"/>
      <c r="AB12" s="77"/>
      <c r="AC12" s="77"/>
    </row>
    <row r="13" spans="1:29" ht="17.100000000000001" customHeight="1" x14ac:dyDescent="0.2">
      <c r="A13" s="23"/>
      <c r="B13" s="422"/>
      <c r="C13" s="76"/>
      <c r="D13" s="413" t="s">
        <v>297</v>
      </c>
      <c r="E13" s="435"/>
      <c r="F13" s="435"/>
      <c r="G13" s="423"/>
      <c r="H13" s="433"/>
      <c r="I13" s="433"/>
      <c r="J13" s="433"/>
      <c r="K13" s="21"/>
      <c r="L13" s="77"/>
      <c r="M13" s="77" t="s">
        <v>296</v>
      </c>
      <c r="N13" s="77" t="s">
        <v>249</v>
      </c>
      <c r="O13" s="77"/>
      <c r="P13" s="77"/>
      <c r="Q13" s="77"/>
      <c r="R13" s="77"/>
      <c r="S13" s="77"/>
      <c r="T13" s="77"/>
      <c r="U13" s="77"/>
      <c r="V13" s="77"/>
      <c r="W13" s="77"/>
      <c r="X13" s="77"/>
      <c r="Y13" s="77"/>
      <c r="Z13" s="77"/>
      <c r="AA13" s="77"/>
      <c r="AB13" s="77"/>
      <c r="AC13" s="77"/>
    </row>
    <row r="14" spans="1:29" ht="17.100000000000001" customHeight="1" x14ac:dyDescent="0.2">
      <c r="A14" s="23"/>
      <c r="B14" s="422"/>
      <c r="C14" s="76"/>
      <c r="D14" s="413" t="s">
        <v>264</v>
      </c>
      <c r="E14" s="436"/>
      <c r="F14" s="436"/>
      <c r="G14" s="424"/>
      <c r="H14" s="433"/>
      <c r="I14" s="433"/>
      <c r="J14" s="433"/>
      <c r="K14" s="21"/>
      <c r="L14" s="77"/>
      <c r="M14" s="77"/>
      <c r="N14" s="77"/>
      <c r="O14" s="77"/>
      <c r="P14" s="77"/>
      <c r="Q14" s="77"/>
      <c r="R14" s="77"/>
      <c r="S14" s="77"/>
      <c r="T14" s="77"/>
      <c r="U14" s="77"/>
      <c r="V14" s="77"/>
      <c r="W14" s="77"/>
      <c r="X14" s="77"/>
      <c r="Y14" s="77"/>
      <c r="Z14" s="77"/>
      <c r="AA14" s="77"/>
      <c r="AB14" s="77"/>
      <c r="AC14" s="77"/>
    </row>
    <row r="15" spans="1:29" s="3" customFormat="1" ht="17.100000000000001" customHeight="1" x14ac:dyDescent="0.2">
      <c r="A15" s="23"/>
      <c r="B15" s="455" t="s">
        <v>322</v>
      </c>
      <c r="C15" s="455"/>
      <c r="D15" s="455"/>
      <c r="E15" s="455"/>
      <c r="F15" s="455"/>
      <c r="G15" s="455"/>
      <c r="H15" s="455"/>
      <c r="I15" s="455"/>
      <c r="J15" s="455"/>
      <c r="K15" s="21"/>
      <c r="L15" s="77"/>
      <c r="N15" s="79"/>
      <c r="O15" s="77"/>
      <c r="P15" s="77"/>
      <c r="Q15" s="77"/>
      <c r="R15" s="77"/>
      <c r="S15" s="77"/>
      <c r="T15" s="77"/>
      <c r="U15" s="77"/>
      <c r="V15" s="77"/>
      <c r="W15" s="77"/>
      <c r="X15" s="77"/>
      <c r="Y15" s="77"/>
      <c r="Z15" s="77"/>
      <c r="AA15" s="77"/>
      <c r="AB15" s="77"/>
      <c r="AC15" s="77"/>
    </row>
    <row r="16" spans="1:29" s="3" customFormat="1" ht="17.100000000000001" customHeight="1" x14ac:dyDescent="0.2">
      <c r="A16" s="23"/>
      <c r="B16" s="455"/>
      <c r="C16" s="455"/>
      <c r="D16" s="455"/>
      <c r="E16" s="455"/>
      <c r="F16" s="455"/>
      <c r="G16" s="455"/>
      <c r="H16" s="455"/>
      <c r="I16" s="455"/>
      <c r="J16" s="455"/>
      <c r="K16" s="21"/>
      <c r="L16" s="77"/>
      <c r="N16" s="77"/>
      <c r="O16" s="77"/>
      <c r="P16" s="77"/>
      <c r="Q16" s="77"/>
      <c r="R16" s="77"/>
      <c r="S16" s="77"/>
      <c r="T16" s="77"/>
      <c r="U16" s="77"/>
      <c r="V16" s="77"/>
      <c r="W16" s="77"/>
      <c r="X16" s="77"/>
      <c r="Y16" s="77"/>
      <c r="Z16" s="77"/>
      <c r="AA16" s="77"/>
      <c r="AB16" s="77"/>
      <c r="AC16" s="77"/>
    </row>
    <row r="17" spans="1:29" s="3" customFormat="1" ht="17.100000000000001" customHeight="1" x14ac:dyDescent="0.2">
      <c r="A17" s="23"/>
      <c r="B17" s="455"/>
      <c r="C17" s="455"/>
      <c r="D17" s="455"/>
      <c r="E17" s="455"/>
      <c r="F17" s="455"/>
      <c r="G17" s="455"/>
      <c r="H17" s="455"/>
      <c r="I17" s="455"/>
      <c r="J17" s="455"/>
      <c r="K17" s="21"/>
      <c r="L17" s="77"/>
      <c r="M17" s="78" t="s">
        <v>286</v>
      </c>
      <c r="N17" s="79"/>
      <c r="O17" s="77"/>
      <c r="P17" s="77"/>
      <c r="Q17" s="77"/>
      <c r="R17" s="77"/>
      <c r="S17" s="77"/>
      <c r="T17" s="77"/>
      <c r="U17" s="77"/>
      <c r="V17" s="77"/>
      <c r="W17" s="77"/>
      <c r="X17" s="77"/>
      <c r="Y17" s="77"/>
      <c r="Z17" s="77"/>
      <c r="AA17" s="77"/>
      <c r="AB17" s="77"/>
      <c r="AC17" s="77"/>
    </row>
    <row r="18" spans="1:29" ht="17.100000000000001" customHeight="1" x14ac:dyDescent="0.2">
      <c r="A18" s="23"/>
      <c r="B18" s="458" t="s">
        <v>316</v>
      </c>
      <c r="C18" s="458"/>
      <c r="D18" s="458"/>
      <c r="E18" s="458"/>
      <c r="F18" s="458"/>
      <c r="G18" s="458"/>
      <c r="H18" s="458"/>
      <c r="I18" s="458"/>
      <c r="J18" s="458"/>
      <c r="K18" s="21"/>
      <c r="L18" s="77"/>
      <c r="M18" s="90" t="s">
        <v>260</v>
      </c>
      <c r="N18" s="90"/>
      <c r="O18" s="90"/>
      <c r="Z18" s="77"/>
      <c r="AA18" s="77"/>
      <c r="AB18" s="77"/>
      <c r="AC18" s="77"/>
    </row>
    <row r="19" spans="1:29" ht="17.100000000000001" customHeight="1" x14ac:dyDescent="0.2">
      <c r="A19" s="23"/>
      <c r="B19" s="458"/>
      <c r="C19" s="458"/>
      <c r="D19" s="458"/>
      <c r="E19" s="458"/>
      <c r="F19" s="458"/>
      <c r="G19" s="458"/>
      <c r="H19" s="458"/>
      <c r="I19" s="458"/>
      <c r="J19" s="458"/>
      <c r="K19" s="21"/>
      <c r="L19" s="77"/>
      <c r="M19" s="90" t="s">
        <v>261</v>
      </c>
      <c r="N19" s="90" t="s">
        <v>262</v>
      </c>
      <c r="O19" s="90" t="s">
        <v>243</v>
      </c>
      <c r="Z19" s="77"/>
      <c r="AA19" s="77"/>
      <c r="AB19" s="77"/>
      <c r="AC19" s="77"/>
    </row>
    <row r="20" spans="1:29" ht="17.100000000000001" customHeight="1" x14ac:dyDescent="0.2">
      <c r="A20" s="23"/>
      <c r="B20" s="303" t="s">
        <v>317</v>
      </c>
      <c r="C20" s="22"/>
      <c r="D20" s="22"/>
      <c r="E20" s="22"/>
      <c r="F20" s="22"/>
      <c r="G20" s="427" t="s">
        <v>225</v>
      </c>
      <c r="H20" s="428"/>
      <c r="I20" s="427" t="s">
        <v>226</v>
      </c>
      <c r="J20" s="428"/>
      <c r="K20" s="21"/>
      <c r="L20" s="77"/>
      <c r="M20" s="90" t="s">
        <v>248</v>
      </c>
      <c r="N20" s="90" t="s">
        <v>263</v>
      </c>
      <c r="O20" s="90" t="s">
        <v>250</v>
      </c>
      <c r="Z20" s="77"/>
      <c r="AA20" s="77"/>
      <c r="AB20" s="77"/>
      <c r="AC20" s="77"/>
    </row>
    <row r="21" spans="1:29" s="3" customFormat="1" ht="17.100000000000001" customHeight="1" x14ac:dyDescent="0.2">
      <c r="A21" s="23"/>
      <c r="B21" s="447" t="s">
        <v>227</v>
      </c>
      <c r="C21" s="447" t="s">
        <v>103</v>
      </c>
      <c r="D21" s="447" t="s">
        <v>104</v>
      </c>
      <c r="E21" s="446" t="s">
        <v>298</v>
      </c>
      <c r="F21" s="448" t="s">
        <v>300</v>
      </c>
      <c r="G21" s="441" t="s">
        <v>212</v>
      </c>
      <c r="H21" s="443" t="s">
        <v>213</v>
      </c>
      <c r="I21" s="443" t="s">
        <v>105</v>
      </c>
      <c r="J21" s="456" t="s">
        <v>259</v>
      </c>
      <c r="K21" s="21"/>
      <c r="L21" s="77"/>
      <c r="Z21" s="81"/>
      <c r="AA21" s="77"/>
      <c r="AB21" s="77"/>
      <c r="AC21" s="77"/>
    </row>
    <row r="22" spans="1:29" s="3" customFormat="1" ht="17.100000000000001" customHeight="1" x14ac:dyDescent="0.2">
      <c r="A22" s="23"/>
      <c r="B22" s="453"/>
      <c r="C22" s="447"/>
      <c r="D22" s="453"/>
      <c r="E22" s="447"/>
      <c r="F22" s="448"/>
      <c r="G22" s="442"/>
      <c r="H22" s="444"/>
      <c r="I22" s="444"/>
      <c r="J22" s="457"/>
      <c r="K22" s="21"/>
      <c r="L22" s="77"/>
      <c r="P22"/>
      <c r="Q22"/>
      <c r="R22"/>
      <c r="S22"/>
      <c r="Z22" s="81"/>
      <c r="AA22" s="77"/>
      <c r="AB22" s="77"/>
      <c r="AC22" s="77"/>
    </row>
    <row r="23" spans="1:29" ht="17.100000000000001" customHeight="1" x14ac:dyDescent="0.2">
      <c r="A23" s="23"/>
      <c r="B23" s="33"/>
      <c r="C23" s="25" t="str">
        <f>_xlfn.IFNA(INDEX(Max_Rate!$A$1:$M$79,MATCH($B23,Max_Rate!$A$1:$A$79,0),3),"")</f>
        <v/>
      </c>
      <c r="D23" s="32"/>
      <c r="E23" s="25" t="str">
        <f>_xlfn.IFNA(ROUND($D23*INDEX(Collection_Rate_B1!$B$8:$M$83,MATCH($B23,Collection_Rate_B1!$B$8:$B$83,0),4)*INDEX(Collection_Rate_B1!$B$8:$M$83,MATCH($B23,Collection_Rate_B1!$B$8:$B$83,0),11),1),"")</f>
        <v/>
      </c>
      <c r="F23" s="25" t="str">
        <f>_xlfn.IFNA(INDEX(Collection_Rate_B1!$A$7:$M$83,MATCH($B23,Collection_Rate_B1!$B$7:$B$83,0),1),"")</f>
        <v/>
      </c>
      <c r="G23" s="305" t="str">
        <f>IF($B23="","",IF($E$11="","ERROR",IF($E$12="","ERROR",IF($E$14="","ERROR",IF($D23="","ERROR",INDEX(Max_Rate!$A$1:$M$79,MATCH($B23,Max_Rate!$A$1:$A$79,0),MATCH($E$14,Max_Rate!$A$2:$M$2,0)))))))</f>
        <v/>
      </c>
      <c r="H23" s="306" t="str">
        <f t="shared" ref="H23:H30" si="0">IF($B23="","",IF($E$11="","ERROR",IF($E$12="","ERROR",IF($E$14="","ERROR",IF($D23="","ERROR",$G23*$D23)))))</f>
        <v/>
      </c>
      <c r="I23" s="307" t="str">
        <f>IF($B23="","",IF($E$11="","ERROR",IF($E$12="","ERROR",IF($E$14="","ERROR",IF($D23="","ERROR",IF($E$11=$N$5,INDEX(Collection_Rate_B1!$A$7:$W$83,MATCH($B23,Collection_Rate_B1!$B$7:$B$83,0),MATCH($E$14,Collection_Rate_B1!$A$8:$W$8,0)),INDEX(Collection_Rate_B2!$A$7:$W$83,MATCH($B23,Collection_Rate_B2!$B$7:$B$83,0),MATCH($E$14,Collection_Rate_B2!$A$8:$W$8,0))))))))</f>
        <v/>
      </c>
      <c r="J23" s="311" t="str">
        <f t="shared" ref="J23:J30" si="1">IF($B23="","",IF($E$11="","ERROR",IF($E$12="","ERROR",IF($E$14="","ERROR",IF($D23="","ERROR",IF($M$39="No","No Fee Due",$I23*$D23))))))</f>
        <v/>
      </c>
      <c r="K23" s="21"/>
      <c r="L23" s="77"/>
      <c r="P23"/>
      <c r="Q23"/>
      <c r="R23"/>
      <c r="S23"/>
      <c r="Z23" s="81"/>
      <c r="AA23" s="77"/>
      <c r="AB23" s="77"/>
      <c r="AC23" s="77"/>
    </row>
    <row r="24" spans="1:29" ht="17.100000000000001" customHeight="1" x14ac:dyDescent="0.2">
      <c r="A24" s="23"/>
      <c r="B24" s="33"/>
      <c r="C24" s="25" t="str">
        <f>_xlfn.IFNA(INDEX(Max_Rate!$A$1:$M$79,MATCH($B24,Max_Rate!$A$1:$A$79,0),3),"")</f>
        <v/>
      </c>
      <c r="D24" s="32"/>
      <c r="E24" s="25" t="str">
        <f>_xlfn.IFNA(ROUND($D24*INDEX(Collection_Rate_B1!$B$8:$M$83,MATCH($B24,Collection_Rate_B1!$B$8:$B$83,0),4)*INDEX(Collection_Rate_B1!$B$8:$M$83,MATCH($B24,Collection_Rate_B1!$B$8:$B$83,0),11),1),"")</f>
        <v/>
      </c>
      <c r="F24" s="25" t="str">
        <f>_xlfn.IFNA(INDEX(Collection_Rate_B1!$A$7:$M$83,MATCH($B24,Collection_Rate_B1!$B$7:$B$83,0),1),"")</f>
        <v/>
      </c>
      <c r="G24" s="309" t="str">
        <f>IF($B24="","",IF($E$11="","ERROR",IF($E$12="","ERROR",IF($E$14="","ERROR",IF($D24="","ERROR",INDEX(Max_Rate!$A$1:$M$79,MATCH($B24,Max_Rate!$A$1:$A$79,0),MATCH($E$14,Max_Rate!$A$2:$M$2,0)))))))</f>
        <v/>
      </c>
      <c r="H24" s="311" t="str">
        <f t="shared" si="0"/>
        <v/>
      </c>
      <c r="I24" s="307" t="str">
        <f>IF($B24="","",IF($E$11="","ERROR",IF($E$12="","ERROR",IF($E$14="","ERROR",IF($D24="","ERROR",IF($E$11=$N$5,INDEX(Collection_Rate_B1!$A$7:$W$83,MATCH($B24,Collection_Rate_B1!$B$7:$B$83,0),MATCH($E$14,Collection_Rate_B1!$A$8:$W$8,0)),INDEX(Collection_Rate_B2!$A$7:$W$83,MATCH($B24,Collection_Rate_B2!$B$7:$B$83,0),MATCH($E$14,Collection_Rate_B2!$A$8:$W$8,0))))))))</f>
        <v/>
      </c>
      <c r="J24" s="308" t="str">
        <f t="shared" si="1"/>
        <v/>
      </c>
      <c r="K24" s="21"/>
      <c r="L24" s="77"/>
      <c r="M24" s="78" t="s">
        <v>251</v>
      </c>
      <c r="N24" s="77"/>
      <c r="O24" s="77"/>
      <c r="P24"/>
      <c r="Q24"/>
      <c r="R24"/>
      <c r="S24"/>
      <c r="T24" s="77"/>
      <c r="U24" s="77"/>
      <c r="V24" s="77"/>
      <c r="W24" s="77"/>
      <c r="X24" s="77"/>
      <c r="Y24" s="77"/>
      <c r="Z24" s="81"/>
      <c r="AA24" s="77"/>
      <c r="AB24" s="77"/>
      <c r="AC24" s="77"/>
    </row>
    <row r="25" spans="1:29" ht="17.100000000000001" customHeight="1" x14ac:dyDescent="0.2">
      <c r="A25" s="23"/>
      <c r="B25" s="33"/>
      <c r="C25" s="25" t="str">
        <f>_xlfn.IFNA(INDEX(Max_Rate!$A$1:$M$79,MATCH($B25,Max_Rate!$A$1:$A$79,0),3),"")</f>
        <v/>
      </c>
      <c r="D25" s="32"/>
      <c r="E25" s="25" t="str">
        <f>_xlfn.IFNA(ROUND($D25*INDEX(Collection_Rate_B1!$B$8:$M$83,MATCH($B25,Collection_Rate_B1!$B$8:$B$83,0),4)*INDEX(Collection_Rate_B1!$B$8:$M$83,MATCH($B25,Collection_Rate_B1!$B$8:$B$83,0),11),1),"")</f>
        <v/>
      </c>
      <c r="F25" s="25" t="str">
        <f>_xlfn.IFNA(INDEX(Collection_Rate_B1!$A$7:$M$83,MATCH($B25,Collection_Rate_B1!$B$7:$B$83,0),1),"")</f>
        <v/>
      </c>
      <c r="G25" s="307" t="str">
        <f>IF($B25="","",IF($E$11="","ERROR",IF($E$12="","ERROR",IF($E$14="","ERROR",IF($D25="","ERROR",INDEX(Max_Rate!$A$1:$M$79,MATCH($B25,Max_Rate!$A$1:$A$79,0),MATCH($E$14,Max_Rate!$A$2:$M$2,0)))))))</f>
        <v/>
      </c>
      <c r="H25" s="308" t="str">
        <f t="shared" si="0"/>
        <v/>
      </c>
      <c r="I25" s="309" t="str">
        <f>IF($B25="","",IF($E$11="","ERROR",IF($E$12="","ERROR",IF($E$14="","ERROR",IF($D25="","ERROR",IF($E$11=$N$5,INDEX(Collection_Rate_B1!$A$7:$W$83,MATCH($B25,Collection_Rate_B1!$B$7:$B$83,0),MATCH($E$14,Collection_Rate_B1!$A$8:$W$8,0)),INDEX(Collection_Rate_B2!$A$7:$W$83,MATCH($B25,Collection_Rate_B2!$B$7:$B$83,0),MATCH($E$14,Collection_Rate_B2!$A$8:$W$8,0))))))))</f>
        <v/>
      </c>
      <c r="J25" s="311" t="str">
        <f t="shared" si="1"/>
        <v/>
      </c>
      <c r="K25" s="21"/>
      <c r="L25" s="77"/>
      <c r="N25" s="77"/>
      <c r="O25" s="77"/>
      <c r="P25"/>
      <c r="Q25"/>
      <c r="R25"/>
      <c r="S25"/>
      <c r="T25" s="77"/>
      <c r="U25" s="77"/>
      <c r="V25" s="77"/>
      <c r="W25" s="77"/>
      <c r="X25" s="77"/>
      <c r="Y25" s="77"/>
      <c r="Z25" s="81"/>
      <c r="AA25" s="77"/>
      <c r="AB25" s="77"/>
      <c r="AC25" s="77"/>
    </row>
    <row r="26" spans="1:29" ht="17.100000000000001" customHeight="1" x14ac:dyDescent="0.2">
      <c r="A26" s="23"/>
      <c r="B26" s="33"/>
      <c r="C26" s="25" t="str">
        <f>_xlfn.IFNA(INDEX(Max_Rate!$A$1:$M$79,MATCH($B26,Max_Rate!$A$1:$A$79,0),3),"")</f>
        <v/>
      </c>
      <c r="D26" s="32"/>
      <c r="E26" s="25" t="str">
        <f>_xlfn.IFNA(ROUND($D26*INDEX(Collection_Rate_B1!$B$8:$M$83,MATCH($B26,Collection_Rate_B1!$B$8:$B$83,0),4)*INDEX(Collection_Rate_B1!$B$8:$M$83,MATCH($B26,Collection_Rate_B1!$B$8:$B$83,0),11),1),"")</f>
        <v/>
      </c>
      <c r="F26" s="25" t="str">
        <f>_xlfn.IFNA(INDEX(Collection_Rate_B1!$A$7:$M$83,MATCH($B26,Collection_Rate_B1!$B$7:$B$83,0),1),"")</f>
        <v/>
      </c>
      <c r="G26" s="309" t="str">
        <f>IF($B26="","",IF($E$11="","ERROR",IF($E$12="","ERROR",IF($E$14="","ERROR",IF($D26="","ERROR",INDEX(Max_Rate!$A$1:$M$79,MATCH($B26,Max_Rate!$A$1:$A$79,0),MATCH($E$14,Max_Rate!$A$2:$M$2,0)))))))</f>
        <v/>
      </c>
      <c r="H26" s="311" t="str">
        <f t="shared" si="0"/>
        <v/>
      </c>
      <c r="I26" s="307" t="str">
        <f>IF($B26="","",IF($E$11="","ERROR",IF($E$12="","ERROR",IF($E$14="","ERROR",IF($D26="","ERROR",IF($E$11=$N$5,INDEX(Collection_Rate_B1!$A$7:$W$83,MATCH($B26,Collection_Rate_B1!$B$7:$B$83,0),MATCH($E$14,Collection_Rate_B1!$A$8:$W$8,0)),INDEX(Collection_Rate_B2!$A$7:$W$83,MATCH($B26,Collection_Rate_B2!$B$7:$B$83,0),MATCH($E$14,Collection_Rate_B2!$A$8:$W$8,0))))))))</f>
        <v/>
      </c>
      <c r="J26" s="308" t="str">
        <f t="shared" si="1"/>
        <v/>
      </c>
      <c r="K26" s="21"/>
      <c r="L26" s="77"/>
      <c r="M26" s="77" t="s">
        <v>106</v>
      </c>
      <c r="N26" s="77"/>
      <c r="O26" s="77"/>
      <c r="P26"/>
      <c r="Q26"/>
      <c r="R26"/>
      <c r="S26"/>
      <c r="T26" s="77"/>
      <c r="U26" s="77"/>
      <c r="V26" s="77"/>
      <c r="W26" s="77"/>
      <c r="X26" s="77"/>
      <c r="Y26" s="77"/>
      <c r="Z26" s="81"/>
      <c r="AA26" s="77"/>
      <c r="AB26" s="77"/>
      <c r="AC26" s="77"/>
    </row>
    <row r="27" spans="1:29" ht="17.100000000000001" customHeight="1" x14ac:dyDescent="0.2">
      <c r="A27" s="23"/>
      <c r="B27" s="33"/>
      <c r="C27" s="25" t="str">
        <f>_xlfn.IFNA(INDEX(Max_Rate!$A$1:$M$79,MATCH($B27,Max_Rate!$A$1:$A$79,0),3),"")</f>
        <v/>
      </c>
      <c r="D27" s="32"/>
      <c r="E27" s="25" t="str">
        <f>_xlfn.IFNA(ROUND($D27*INDEX(Collection_Rate_B1!$B$8:$M$83,MATCH($B27,Collection_Rate_B1!$B$8:$B$83,0),4)*INDEX(Collection_Rate_B1!$B$8:$M$83,MATCH($B27,Collection_Rate_B1!$B$8:$B$83,0),11),1),"")</f>
        <v/>
      </c>
      <c r="F27" s="25" t="str">
        <f>_xlfn.IFNA(INDEX(Collection_Rate_B1!$A$7:$M$83,MATCH($B27,Collection_Rate_B1!$B$7:$B$83,0),1),"")</f>
        <v/>
      </c>
      <c r="G27" s="307" t="str">
        <f>IF($B27="","",IF($E$11="","ERROR",IF($E$12="","ERROR",IF($E$14="","ERROR",IF($D27="","ERROR",INDEX(Max_Rate!$A$1:$M$79,MATCH($B27,Max_Rate!$A$1:$A$79,0),MATCH($E$14,Max_Rate!$A$2:$M$2,0)))))))</f>
        <v/>
      </c>
      <c r="H27" s="308" t="str">
        <f t="shared" si="0"/>
        <v/>
      </c>
      <c r="I27" s="309" t="str">
        <f>IF($B27="","",IF($E$11="","ERROR",IF($E$12="","ERROR",IF($E$14="","ERROR",IF($D27="","ERROR",IF($E$11=$N$5,INDEX(Collection_Rate_B1!$A$7:$W$83,MATCH($B27,Collection_Rate_B1!$B$7:$B$83,0),MATCH($E$14,Collection_Rate_B1!$A$8:$W$8,0)),INDEX(Collection_Rate_B2!$A$7:$W$83,MATCH($B27,Collection_Rate_B2!$B$7:$B$83,0),MATCH($E$14,Collection_Rate_B2!$A$8:$W$8,0))))))))</f>
        <v/>
      </c>
      <c r="J27" s="311" t="str">
        <f t="shared" si="1"/>
        <v/>
      </c>
      <c r="K27" s="21"/>
      <c r="L27" s="77"/>
      <c r="M27" s="77" t="s">
        <v>107</v>
      </c>
      <c r="N27" s="77"/>
      <c r="O27" s="3"/>
      <c r="P27"/>
      <c r="Q27"/>
      <c r="R27"/>
      <c r="S27"/>
      <c r="T27" s="77"/>
      <c r="U27" s="77"/>
      <c r="V27" s="77"/>
      <c r="W27" s="77"/>
      <c r="X27" s="77"/>
      <c r="Y27" s="81"/>
      <c r="Z27" s="81"/>
      <c r="AA27" s="77"/>
      <c r="AB27" s="77"/>
      <c r="AC27" s="77"/>
    </row>
    <row r="28" spans="1:29" ht="17.100000000000001" customHeight="1" x14ac:dyDescent="0.2">
      <c r="A28" s="23"/>
      <c r="B28" s="33"/>
      <c r="C28" s="25" t="str">
        <f>_xlfn.IFNA(INDEX(Max_Rate!$A$1:$M$79,MATCH($B28,Max_Rate!$A$1:$A$79,0),3),"")</f>
        <v/>
      </c>
      <c r="D28" s="32"/>
      <c r="E28" s="25" t="str">
        <f>_xlfn.IFNA(ROUND($D28*INDEX(Collection_Rate_B1!$B$8:$M$83,MATCH($B28,Collection_Rate_B1!$B$8:$B$83,0),4)*INDEX(Collection_Rate_B1!$B$8:$M$83,MATCH($B28,Collection_Rate_B1!$B$8:$B$83,0),11),1),"")</f>
        <v/>
      </c>
      <c r="F28" s="25" t="str">
        <f>_xlfn.IFNA(INDEX(Collection_Rate_B1!$A$7:$M$83,MATCH($B28,Collection_Rate_B1!$B$7:$B$83,0),1),"")</f>
        <v/>
      </c>
      <c r="G28" s="309" t="str">
        <f>IF($B28="","",IF($E$11="","ERROR",IF($E$12="","ERROR",IF($E$14="","ERROR",IF($D28="","ERROR",INDEX(Max_Rate!$A$1:$M$79,MATCH($B28,Max_Rate!$A$1:$A$79,0),MATCH($E$14,Max_Rate!$A$2:$M$2,0)))))))</f>
        <v/>
      </c>
      <c r="H28" s="311" t="str">
        <f t="shared" si="0"/>
        <v/>
      </c>
      <c r="I28" s="307" t="str">
        <f>IF($B28="","",IF($E$11="","ERROR",IF($E$12="","ERROR",IF($E$14="","ERROR",IF($D28="","ERROR",IF($E$11=$N$5,INDEX(Collection_Rate_B1!$A$7:$W$83,MATCH($B28,Collection_Rate_B1!$B$7:$B$83,0),MATCH($E$14,Collection_Rate_B1!$A$8:$W$8,0)),INDEX(Collection_Rate_B2!$A$7:$W$83,MATCH($B28,Collection_Rate_B2!$B$7:$B$83,0),MATCH($E$14,Collection_Rate_B2!$A$8:$W$8,0))))))))</f>
        <v/>
      </c>
      <c r="J28" s="308" t="str">
        <f t="shared" si="1"/>
        <v/>
      </c>
      <c r="K28" s="21"/>
      <c r="L28" s="77"/>
      <c r="M28" s="77" t="s">
        <v>108</v>
      </c>
      <c r="N28" s="79"/>
      <c r="O28" s="77"/>
      <c r="P28"/>
      <c r="Q28"/>
      <c r="R28"/>
      <c r="S28"/>
      <c r="T28" s="77"/>
      <c r="U28" s="77"/>
      <c r="V28" s="77"/>
      <c r="W28" s="77"/>
      <c r="X28" s="77"/>
      <c r="Y28" s="81"/>
      <c r="Z28" s="81"/>
      <c r="AA28" s="77"/>
      <c r="AB28" s="77"/>
      <c r="AC28" s="77"/>
    </row>
    <row r="29" spans="1:29" ht="17.100000000000001" customHeight="1" x14ac:dyDescent="0.2">
      <c r="A29" s="23"/>
      <c r="B29" s="33"/>
      <c r="C29" s="25" t="str">
        <f>_xlfn.IFNA(INDEX(Max_Rate!$A$1:$M$79,MATCH($B29,Max_Rate!$A$1:$A$79,0),3),"")</f>
        <v/>
      </c>
      <c r="D29" s="32"/>
      <c r="E29" s="25" t="str">
        <f>_xlfn.IFNA(ROUND($D29*INDEX(Collection_Rate_B1!$B$8:$M$83,MATCH($B29,Collection_Rate_B1!$B$8:$B$83,0),4)*INDEX(Collection_Rate_B1!$B$8:$M$83,MATCH($B29,Collection_Rate_B1!$B$8:$B$83,0),11),1),"")</f>
        <v/>
      </c>
      <c r="F29" s="25" t="str">
        <f>_xlfn.IFNA(INDEX(Collection_Rate_B1!$A$7:$M$83,MATCH($B29,Collection_Rate_B1!$B$7:$B$83,0),1),"")</f>
        <v/>
      </c>
      <c r="G29" s="307" t="str">
        <f>IF($B29="","",IF($E$11="","ERROR",IF($E$12="","ERROR",IF($E$14="","ERROR",IF($D29="","ERROR",INDEX(Max_Rate!$A$1:$M$79,MATCH($B29,Max_Rate!$A$1:$A$79,0),MATCH($E$14,Max_Rate!$A$2:$M$2,0)))))))</f>
        <v/>
      </c>
      <c r="H29" s="308" t="str">
        <f t="shared" si="0"/>
        <v/>
      </c>
      <c r="I29" s="307" t="str">
        <f>IF($B29="","",IF($E$11="","ERROR",IF($E$12="","ERROR",IF($E$14="","ERROR",IF($D29="","ERROR",IF($E$11=$N$5,INDEX(Collection_Rate_B1!$A$7:$W$83,MATCH($B29,Collection_Rate_B1!$B$7:$B$83,0),MATCH($E$14,Collection_Rate_B1!$A$8:$W$8,0)),INDEX(Collection_Rate_B2!$A$7:$W$83,MATCH($B29,Collection_Rate_B2!$B$7:$B$83,0),MATCH($E$14,Collection_Rate_B2!$A$8:$W$8,0))))))))</f>
        <v/>
      </c>
      <c r="J29" s="308" t="str">
        <f t="shared" si="1"/>
        <v/>
      </c>
      <c r="K29" s="21"/>
      <c r="L29" s="77"/>
      <c r="M29" s="77" t="s">
        <v>252</v>
      </c>
      <c r="N29" s="79"/>
      <c r="O29" s="77"/>
      <c r="P29" s="80"/>
      <c r="Q29" s="80"/>
      <c r="R29" s="80"/>
      <c r="S29" s="80"/>
      <c r="T29" s="80"/>
      <c r="U29" s="80"/>
      <c r="V29" s="80"/>
      <c r="W29" s="77"/>
      <c r="X29" s="77"/>
      <c r="Y29" s="81"/>
      <c r="Z29" s="81"/>
      <c r="AA29" s="77"/>
      <c r="AB29" s="77"/>
      <c r="AC29" s="77"/>
    </row>
    <row r="30" spans="1:29" ht="17.100000000000001" customHeight="1" x14ac:dyDescent="0.2">
      <c r="A30" s="23"/>
      <c r="B30" s="33"/>
      <c r="C30" s="25" t="str">
        <f>_xlfn.IFNA(INDEX(Max_Rate!$A$1:$M$79,MATCH($B30,Max_Rate!$A$1:$A$79,0),3),"")</f>
        <v/>
      </c>
      <c r="D30" s="32"/>
      <c r="E30" s="25" t="str">
        <f>_xlfn.IFNA(ROUND($D30*INDEX(Collection_Rate_B1!$B$8:$M$83,MATCH($B30,Collection_Rate_B1!$B$8:$B$83,0),4)*INDEX(Collection_Rate_B1!$B$8:$M$83,MATCH($B30,Collection_Rate_B1!$B$8:$B$83,0),11),1),"")</f>
        <v/>
      </c>
      <c r="F30" s="25" t="str">
        <f>_xlfn.IFNA(INDEX(Collection_Rate_B1!$A$7:$M$83,MATCH($B30,Collection_Rate_B1!$B$7:$B$83,0),1),"")</f>
        <v/>
      </c>
      <c r="G30" s="312" t="str">
        <f>IF($B30="","",IF($E$11="","ERROR",IF($E$12="","ERROR",IF($E$14="","ERROR",IF($D30="","ERROR",INDEX(Max_Rate!$A$1:$M$79,MATCH($B30,Max_Rate!$A$1:$A$79,0),MATCH($E$14,Max_Rate!$A$2:$M$2,0)))))))</f>
        <v/>
      </c>
      <c r="H30" s="310" t="str">
        <f t="shared" si="0"/>
        <v/>
      </c>
      <c r="I30" s="312" t="str">
        <f>IF($B30="","",IF($E$11="","ERROR",IF($E$12="","ERROR",IF($E$14="","ERROR",IF($D30="","ERROR",IF($E$11=$N$5,INDEX(Collection_Rate_B1!$A$7:$W$83,MATCH($B30,Collection_Rate_B1!$B$7:$B$83,0),MATCH($E$14,Collection_Rate_B1!$A$8:$W$8,0)),INDEX(Collection_Rate_B2!$A$7:$W$83,MATCH($B30,Collection_Rate_B2!$B$7:$B$83,0),MATCH($E$14,Collection_Rate_B2!$A$8:$W$8,0))))))))</f>
        <v/>
      </c>
      <c r="J30" s="310" t="str">
        <f t="shared" si="1"/>
        <v/>
      </c>
      <c r="K30" s="21"/>
      <c r="L30" s="77"/>
      <c r="M30" s="77" t="s">
        <v>254</v>
      </c>
      <c r="N30" s="79"/>
      <c r="O30" s="77"/>
      <c r="P30" s="77"/>
      <c r="Q30" s="77"/>
      <c r="R30" s="77"/>
      <c r="S30" s="77"/>
      <c r="T30" s="77"/>
      <c r="U30" s="77"/>
      <c r="V30" s="77"/>
      <c r="W30" s="77"/>
      <c r="X30" s="77"/>
      <c r="Y30" s="81"/>
      <c r="Z30" s="77"/>
      <c r="AA30" s="77"/>
      <c r="AB30" s="77"/>
      <c r="AC30" s="77"/>
    </row>
    <row r="31" spans="1:29" ht="17.100000000000001" customHeight="1" x14ac:dyDescent="0.2">
      <c r="A31" s="23"/>
      <c r="B31" s="432" t="s">
        <v>299</v>
      </c>
      <c r="C31" s="432"/>
      <c r="D31" s="432"/>
      <c r="E31" s="432"/>
      <c r="F31" s="432"/>
      <c r="G31" s="432"/>
      <c r="H31" s="430">
        <f>SUM(H23:H30)</f>
        <v>0</v>
      </c>
      <c r="I31" s="314"/>
      <c r="J31" s="430">
        <f>SUM(J23:J30)</f>
        <v>0</v>
      </c>
      <c r="K31" s="21"/>
      <c r="L31" s="77"/>
      <c r="M31" s="77" t="s">
        <v>255</v>
      </c>
      <c r="N31" s="79"/>
      <c r="O31" s="77"/>
      <c r="P31" s="77"/>
      <c r="Q31" s="77"/>
      <c r="R31" s="77"/>
      <c r="S31" s="77"/>
      <c r="T31" s="77"/>
      <c r="U31" s="77"/>
      <c r="V31" s="77"/>
      <c r="W31" s="77"/>
      <c r="X31" s="77"/>
      <c r="Y31" s="81"/>
      <c r="Z31" s="77"/>
      <c r="AA31" s="77"/>
      <c r="AB31" s="77"/>
      <c r="AC31" s="77"/>
    </row>
    <row r="32" spans="1:29" ht="17.100000000000001" customHeight="1" x14ac:dyDescent="0.2">
      <c r="A32" s="23"/>
      <c r="B32" s="432"/>
      <c r="C32" s="432"/>
      <c r="D32" s="432"/>
      <c r="E32" s="432"/>
      <c r="F32" s="432"/>
      <c r="G32" s="432"/>
      <c r="H32" s="431"/>
      <c r="I32" s="314"/>
      <c r="J32" s="431"/>
      <c r="K32" s="21"/>
      <c r="L32" s="77"/>
      <c r="M32" s="77" t="s">
        <v>257</v>
      </c>
      <c r="N32" s="79"/>
      <c r="O32" s="77"/>
      <c r="P32" s="77"/>
      <c r="Q32" s="77"/>
      <c r="R32" s="77"/>
      <c r="S32" s="77"/>
      <c r="T32" s="77"/>
      <c r="U32" s="77"/>
      <c r="V32" s="77"/>
      <c r="W32" s="77"/>
      <c r="X32" s="77"/>
      <c r="Y32" s="81"/>
      <c r="Z32" s="77"/>
      <c r="AA32" s="77"/>
      <c r="AB32" s="77"/>
      <c r="AC32" s="77"/>
    </row>
    <row r="33" spans="1:29" ht="17.100000000000001" customHeight="1" x14ac:dyDescent="0.2">
      <c r="A33" s="23"/>
      <c r="B33" s="451" t="s">
        <v>321</v>
      </c>
      <c r="C33" s="451"/>
      <c r="D33" s="451"/>
      <c r="E33" s="451"/>
      <c r="F33" s="451"/>
      <c r="G33" s="451"/>
      <c r="H33" s="451"/>
      <c r="I33" s="451"/>
      <c r="J33" s="451"/>
      <c r="K33" s="21"/>
      <c r="L33" s="77"/>
      <c r="M33" s="77" t="s">
        <v>256</v>
      </c>
      <c r="N33" s="79"/>
      <c r="O33" s="77"/>
      <c r="P33" s="82"/>
      <c r="Q33" s="82"/>
      <c r="R33" s="82"/>
      <c r="S33" s="82"/>
      <c r="T33" s="81"/>
      <c r="U33" s="81"/>
      <c r="V33" s="81"/>
      <c r="W33" s="81"/>
      <c r="X33" s="81"/>
      <c r="Y33" s="81"/>
      <c r="Z33" s="77"/>
      <c r="AA33" s="77"/>
      <c r="AB33" s="77"/>
      <c r="AC33" s="77"/>
    </row>
    <row r="34" spans="1:29" ht="17.100000000000001" customHeight="1" x14ac:dyDescent="0.2">
      <c r="A34" s="23"/>
      <c r="B34" s="451"/>
      <c r="C34" s="451"/>
      <c r="D34" s="451"/>
      <c r="E34" s="451"/>
      <c r="F34" s="451"/>
      <c r="G34" s="451"/>
      <c r="H34" s="451"/>
      <c r="I34" s="451"/>
      <c r="J34" s="451"/>
      <c r="K34" s="21"/>
      <c r="L34" s="77"/>
      <c r="M34" s="77" t="s">
        <v>253</v>
      </c>
      <c r="N34" s="79"/>
      <c r="O34" s="77"/>
      <c r="P34" s="82"/>
      <c r="Q34" s="82"/>
      <c r="R34" s="82"/>
      <c r="S34" s="82"/>
      <c r="T34" s="81"/>
      <c r="U34" s="81"/>
      <c r="V34" s="81"/>
      <c r="W34" s="81"/>
      <c r="X34" s="81"/>
      <c r="Y34" s="81"/>
      <c r="Z34" s="77"/>
      <c r="AA34" s="77"/>
      <c r="AB34" s="77"/>
      <c r="AC34" s="77"/>
    </row>
    <row r="35" spans="1:29" ht="17.100000000000001" customHeight="1" x14ac:dyDescent="0.25">
      <c r="A35" s="23"/>
      <c r="B35" s="303" t="s">
        <v>318</v>
      </c>
      <c r="C35" s="22"/>
      <c r="D35" s="22"/>
      <c r="E35" s="22"/>
      <c r="F35" s="22"/>
      <c r="G35" s="85"/>
      <c r="H35" s="86"/>
      <c r="I35" s="440" t="s">
        <v>214</v>
      </c>
      <c r="J35" s="440"/>
      <c r="K35" s="21"/>
      <c r="L35" s="77"/>
      <c r="N35" s="79"/>
      <c r="O35" s="77"/>
      <c r="P35" s="82"/>
      <c r="Q35" s="82"/>
      <c r="R35" s="82"/>
      <c r="S35" s="82"/>
      <c r="T35" s="81"/>
      <c r="U35" s="81"/>
      <c r="V35" s="81"/>
      <c r="W35" s="81"/>
      <c r="X35" s="81"/>
      <c r="Y35" s="81"/>
      <c r="Z35" s="77"/>
      <c r="AA35" s="77"/>
      <c r="AB35" s="77"/>
      <c r="AC35" s="77"/>
    </row>
    <row r="36" spans="1:29" s="3" customFormat="1" ht="17.100000000000001" customHeight="1" x14ac:dyDescent="0.2">
      <c r="A36" s="23"/>
      <c r="B36" s="447" t="s">
        <v>227</v>
      </c>
      <c r="C36" s="447" t="s">
        <v>103</v>
      </c>
      <c r="D36" s="447" t="s">
        <v>104</v>
      </c>
      <c r="E36" s="446" t="s">
        <v>298</v>
      </c>
      <c r="F36" s="446" t="s">
        <v>300</v>
      </c>
      <c r="G36" s="24"/>
      <c r="H36" s="24"/>
      <c r="I36" s="454" t="s">
        <v>105</v>
      </c>
      <c r="J36" s="445" t="s">
        <v>259</v>
      </c>
      <c r="K36" s="21"/>
      <c r="L36" s="77"/>
      <c r="N36" s="77"/>
      <c r="O36" s="77"/>
      <c r="P36" s="82"/>
      <c r="Q36" s="82"/>
      <c r="R36" s="82"/>
      <c r="S36" s="82"/>
      <c r="T36" s="81"/>
      <c r="U36" s="81"/>
      <c r="V36" s="81"/>
      <c r="W36" s="81"/>
      <c r="X36" s="81"/>
      <c r="Y36" s="81"/>
      <c r="Z36" s="81"/>
      <c r="AA36" s="77"/>
      <c r="AB36" s="77"/>
      <c r="AC36" s="77"/>
    </row>
    <row r="37" spans="1:29" s="3" customFormat="1" ht="17.100000000000001" customHeight="1" x14ac:dyDescent="0.2">
      <c r="A37" s="23"/>
      <c r="B37" s="453"/>
      <c r="C37" s="447"/>
      <c r="D37" s="453"/>
      <c r="E37" s="447"/>
      <c r="F37" s="446"/>
      <c r="G37" s="24"/>
      <c r="H37" s="24"/>
      <c r="I37" s="442"/>
      <c r="J37" s="444"/>
      <c r="K37" s="21"/>
      <c r="L37" s="77"/>
      <c r="M37" s="77"/>
      <c r="N37" s="83"/>
      <c r="O37" s="77"/>
      <c r="P37" s="82"/>
      <c r="Q37" s="82"/>
      <c r="R37" s="82"/>
      <c r="S37" s="82"/>
      <c r="T37" s="81"/>
      <c r="U37" s="81"/>
      <c r="V37" s="81"/>
      <c r="W37" s="81"/>
      <c r="X37" s="81"/>
      <c r="Y37" s="81"/>
      <c r="Z37" s="81"/>
      <c r="AA37" s="77"/>
      <c r="AB37" s="77"/>
      <c r="AC37" s="77"/>
    </row>
    <row r="38" spans="1:29" ht="17.100000000000001" customHeight="1" x14ac:dyDescent="0.2">
      <c r="A38" s="23"/>
      <c r="B38" s="33"/>
      <c r="C38" s="25" t="str">
        <f>_xlfn.IFNA(INDEX(Max_Rate!$A$1:$M$79,MATCH($B38,Max_Rate!$A$1:$A$79,0),3),"")</f>
        <v/>
      </c>
      <c r="D38" s="32"/>
      <c r="E38" s="313" t="str">
        <f>_xlfn.IFNA(ROUND($D38*INDEX(Collection_Rate_B1!$B$8:$M$83,MATCH($B38,Collection_Rate_B1!$B$8:$B$83,0),4)*INDEX(Collection_Rate_B1!$B$8:$M$83,MATCH($B38,Collection_Rate_B1!$B$8:$B$83,0),11),1),"")</f>
        <v/>
      </c>
      <c r="F38" s="313" t="str">
        <f>_xlfn.IFNA(INDEX(Collection_Rate_B1!$A$7:$M$83,MATCH($B38,Collection_Rate_B1!$B$7:$B$83,0),1),"")</f>
        <v/>
      </c>
      <c r="G38" s="24"/>
      <c r="H38" s="24"/>
      <c r="I38" s="305" t="str">
        <f>IF($B38="","",IF($E$11="","ERROR",IF($E$12="","ERROR",IF($E$14="","ERROR",IF($D38="","ERROR",IF($E$11=$N$5,INDEX(Collection_Rate_B1!$A$7:$W$83,MATCH($B38,Collection_Rate_B1!$B$7:$B$83,0),MATCH($E$14,Collection_Rate_B1!$A$8:$W$8,0)),INDEX(Collection_Rate_B2!$A$7:$W$83,MATCH($B38,Collection_Rate_B2!$B$7:$B$83,0),MATCH($E$14,Collection_Rate_B2!$A$8:$W$8,0))))))))</f>
        <v/>
      </c>
      <c r="J38" s="306" t="str">
        <f>IF($B38="","",IF($E$11="","ERROR",IF($E$12="","ERROR",IF($E$14="","ERROR",IF($D38="","ERROR",IF($H$11="No Transportation Impact Fee Required","N/A",$I38*$D38))))))</f>
        <v/>
      </c>
      <c r="K38" s="21"/>
      <c r="L38" s="77"/>
      <c r="M38" s="78" t="s">
        <v>304</v>
      </c>
      <c r="N38" s="79"/>
      <c r="O38" s="77"/>
      <c r="P38" s="82"/>
      <c r="Q38" s="82"/>
      <c r="R38" s="82"/>
      <c r="S38" s="82"/>
      <c r="T38" s="81"/>
      <c r="U38" s="81"/>
      <c r="V38" s="81"/>
      <c r="W38" s="81"/>
      <c r="X38" s="81"/>
      <c r="Y38" s="81"/>
      <c r="Z38" s="81"/>
      <c r="AA38" s="77"/>
      <c r="AB38" s="77"/>
      <c r="AC38" s="77"/>
    </row>
    <row r="39" spans="1:29" ht="17.100000000000001" customHeight="1" x14ac:dyDescent="0.2">
      <c r="A39" s="23"/>
      <c r="B39" s="33"/>
      <c r="C39" s="25" t="str">
        <f>_xlfn.IFNA(INDEX(Max_Rate!$A$1:$M$79,MATCH($B39,Max_Rate!$A$1:$A$79,0),3),"")</f>
        <v/>
      </c>
      <c r="D39" s="32"/>
      <c r="E39" s="313" t="str">
        <f>_xlfn.IFNA(ROUND($D39*INDEX(Collection_Rate_B1!$B$8:$M$83,MATCH($B39,Collection_Rate_B1!$B$8:$B$83,0),4)*INDEX(Collection_Rate_B1!$B$8:$M$83,MATCH($B39,Collection_Rate_B1!$B$8:$B$83,0),11),1),"")</f>
        <v/>
      </c>
      <c r="F39" s="313" t="str">
        <f>_xlfn.IFNA(INDEX(Collection_Rate_B1!$A$7:$M$83,MATCH($B39,Collection_Rate_B1!$B$7:$B$83,0),1),"")</f>
        <v/>
      </c>
      <c r="G39" s="24"/>
      <c r="H39" s="24"/>
      <c r="I39" s="307" t="str">
        <f>IF($B39="","",IF($E$11="","ERROR",IF($E$12="","ERROR",IF($E$14="","ERROR",IF($D39="","ERROR",IF($E$11=$N$5,INDEX(Collection_Rate_B1!$A$7:$W$83,MATCH($B39,Collection_Rate_B1!$B$7:$B$83,0),MATCH($E$14,Collection_Rate_B1!$A$8:$W$8,0)),INDEX(Collection_Rate_B2!$A$7:$W$83,MATCH($B39,Collection_Rate_B2!$B$7:$B$83,0),MATCH($E$14,Collection_Rate_B2!$A$8:$W$8,0))))))))</f>
        <v/>
      </c>
      <c r="J39" s="308" t="str">
        <f>IF($B39="","",IF($E$11="","ERROR",IF($E$12="","ERROR",IF($E$14="","ERROR",IF($D39="","ERROR",IF($H$11="No Transportation Impact Fee Required","N/A",$I39*$D39))))))</f>
        <v/>
      </c>
      <c r="K39" s="21"/>
      <c r="L39" s="77"/>
      <c r="M39" s="77" t="str">
        <f>IF(H11="No Transportation Impact Fee Required","No","Yes")</f>
        <v>Yes</v>
      </c>
      <c r="N39" s="79"/>
      <c r="O39" s="77"/>
      <c r="P39" s="82"/>
      <c r="Q39" s="82"/>
      <c r="R39" s="82"/>
      <c r="S39" s="82"/>
      <c r="T39" s="81"/>
      <c r="U39" s="81"/>
      <c r="V39" s="81"/>
      <c r="W39" s="81"/>
      <c r="X39" s="81"/>
      <c r="Y39" s="81"/>
      <c r="Z39" s="81"/>
      <c r="AA39" s="77"/>
      <c r="AB39" s="77"/>
      <c r="AC39" s="77"/>
    </row>
    <row r="40" spans="1:29" ht="17.100000000000001" customHeight="1" x14ac:dyDescent="0.2">
      <c r="A40" s="23"/>
      <c r="B40" s="33"/>
      <c r="C40" s="25" t="str">
        <f>_xlfn.IFNA(INDEX(Max_Rate!$A$1:$M$79,MATCH($B40,Max_Rate!$A$1:$A$79,0),3),"")</f>
        <v/>
      </c>
      <c r="D40" s="32"/>
      <c r="E40" s="313" t="str">
        <f>_xlfn.IFNA(ROUND($D40*INDEX(Collection_Rate_B1!$B$8:$M$83,MATCH($B40,Collection_Rate_B1!$B$8:$B$83,0),4)*INDEX(Collection_Rate_B1!$B$8:$M$83,MATCH($B40,Collection_Rate_B1!$B$8:$B$83,0),11),1),"")</f>
        <v/>
      </c>
      <c r="F40" s="313" t="str">
        <f>_xlfn.IFNA(INDEX(Collection_Rate_B1!$A$7:$M$83,MATCH($B40,Collection_Rate_B1!$B$7:$B$83,0),1),"")</f>
        <v/>
      </c>
      <c r="G40" s="24"/>
      <c r="H40" s="24"/>
      <c r="I40" s="309" t="str">
        <f>IF($B40="","",IF($E$11="","ERROR",IF($E$12="","ERROR",IF($E$14="","ERROR",IF($D40="","ERROR",IF($E$11=$N$5,INDEX(Collection_Rate_B1!$A$7:$W$83,MATCH($B40,Collection_Rate_B1!$B$7:$B$83,0),MATCH($E$14,Collection_Rate_B1!$A$8:$W$8,0)),INDEX(Collection_Rate_B2!$A$7:$W$83,MATCH($B40,Collection_Rate_B2!$B$7:$B$83,0),MATCH($E$14,Collection_Rate_B2!$A$8:$W$8,0))))))))</f>
        <v/>
      </c>
      <c r="J40" s="425" t="str">
        <f>IF($B40="","",IF($E$11="","ERROR",IF($E$12="","ERROR",IF($E$14="","ERROR",IF($D40="","ERROR",IF($H$11="No Transportation Impact Fee Required","N/A",$I40*$D40))))))</f>
        <v/>
      </c>
      <c r="K40" s="21"/>
      <c r="L40" s="77"/>
      <c r="M40" s="77"/>
      <c r="N40" s="79"/>
      <c r="O40" s="77"/>
      <c r="P40" s="82"/>
      <c r="Q40" s="82"/>
      <c r="R40" s="82"/>
      <c r="S40" s="82"/>
      <c r="T40" s="81"/>
      <c r="U40" s="81"/>
      <c r="V40" s="81"/>
      <c r="W40" s="81"/>
      <c r="X40" s="81"/>
      <c r="Y40" s="81"/>
      <c r="Z40" s="81"/>
      <c r="AA40" s="77"/>
      <c r="AB40" s="77"/>
      <c r="AC40" s="77"/>
    </row>
    <row r="41" spans="1:29" ht="17.100000000000001" customHeight="1" x14ac:dyDescent="0.2">
      <c r="A41" s="23"/>
      <c r="B41" s="33"/>
      <c r="C41" s="25" t="str">
        <f>_xlfn.IFNA(INDEX(Max_Rate!$A$1:$M$79,MATCH($B41,Max_Rate!$A$1:$A$79,0),3),"")</f>
        <v/>
      </c>
      <c r="D41" s="32"/>
      <c r="E41" s="313" t="str">
        <f>_xlfn.IFNA(ROUND($D41*INDEX(Collection_Rate_B1!$B$8:$M$83,MATCH($B41,Collection_Rate_B1!$B$8:$B$83,0),4)*INDEX(Collection_Rate_B1!$B$8:$M$83,MATCH($B41,Collection_Rate_B1!$B$8:$B$83,0),11),1),"")</f>
        <v/>
      </c>
      <c r="F41" s="313" t="str">
        <f>_xlfn.IFNA(INDEX(Collection_Rate_B1!$A$7:$M$83,MATCH($B41,Collection_Rate_B1!$B$7:$B$83,0),1),"")</f>
        <v/>
      </c>
      <c r="G41" s="24"/>
      <c r="H41" s="24"/>
      <c r="I41" s="426" t="str">
        <f>IF($B41="","",IF($E$11="","ERROR",IF($E$12="","ERROR",IF($E$14="","ERROR",IF($D41="","ERROR",IF($E$11=$N$5,INDEX(Collection_Rate_B1!$A$7:$W$83,MATCH($B41,Collection_Rate_B1!$B$7:$B$83,0),MATCH($E$14,Collection_Rate_B1!$A$8:$W$8,0)),INDEX(Collection_Rate_B2!$A$7:$W$83,MATCH($B41,Collection_Rate_B2!$B$7:$B$83,0),MATCH($E$14,Collection_Rate_B2!$A$8:$W$8,0))))))))</f>
        <v/>
      </c>
      <c r="J41" s="310" t="str">
        <f>IF($B41="","",IF($E$11="","ERROR",IF($E$12="","ERROR",IF($E$14="","ERROR",IF($D41="","ERROR",IF($H$11="No Transportation Impact Fee Required","N/A",$I41*$D41))))))</f>
        <v/>
      </c>
      <c r="K41" s="21"/>
      <c r="L41" s="77"/>
      <c r="M41" s="77"/>
      <c r="N41" s="79"/>
      <c r="O41" s="77"/>
      <c r="P41" s="82"/>
      <c r="Q41" s="82"/>
      <c r="R41" s="82"/>
      <c r="S41" s="82"/>
      <c r="T41" s="81"/>
      <c r="U41" s="81"/>
      <c r="V41" s="81"/>
      <c r="W41" s="81"/>
      <c r="X41" s="81"/>
      <c r="Y41" s="81"/>
      <c r="Z41" s="81"/>
      <c r="AA41" s="77"/>
      <c r="AB41" s="77"/>
      <c r="AC41" s="77"/>
    </row>
    <row r="42" spans="1:29" ht="17.100000000000001" customHeight="1" x14ac:dyDescent="0.2">
      <c r="A42" s="23"/>
      <c r="B42" s="432" t="s">
        <v>320</v>
      </c>
      <c r="C42" s="432"/>
      <c r="D42" s="432"/>
      <c r="E42" s="432"/>
      <c r="F42" s="432"/>
      <c r="G42" s="432"/>
      <c r="H42" s="432"/>
      <c r="I42" s="432"/>
      <c r="J42" s="430">
        <f>IF(SUM(J23:J30)-SUM(J38:J41)&gt;0,SUM(J23:J30)-SUM(J38:J41),0)</f>
        <v>0</v>
      </c>
      <c r="K42" s="21"/>
      <c r="L42" s="77"/>
      <c r="M42" s="77"/>
      <c r="N42" s="79"/>
      <c r="O42" s="77"/>
      <c r="P42" s="82"/>
      <c r="Q42" s="82"/>
      <c r="R42" s="82"/>
      <c r="S42" s="82"/>
      <c r="T42" s="81"/>
      <c r="U42" s="81"/>
      <c r="V42" s="81"/>
      <c r="W42" s="81"/>
      <c r="X42" s="81"/>
      <c r="Y42" s="81"/>
      <c r="Z42" s="81"/>
      <c r="AA42" s="77"/>
      <c r="AB42" s="77"/>
      <c r="AC42" s="77"/>
    </row>
    <row r="43" spans="1:29" ht="17.100000000000001" customHeight="1" x14ac:dyDescent="0.2">
      <c r="A43" s="23"/>
      <c r="B43" s="432"/>
      <c r="C43" s="432"/>
      <c r="D43" s="432"/>
      <c r="E43" s="432"/>
      <c r="F43" s="432"/>
      <c r="G43" s="432"/>
      <c r="H43" s="432"/>
      <c r="I43" s="432"/>
      <c r="J43" s="431"/>
      <c r="K43" s="21"/>
      <c r="L43" s="77"/>
      <c r="M43" s="77"/>
      <c r="N43" s="77"/>
      <c r="O43" s="77"/>
      <c r="P43" s="77"/>
      <c r="Q43" s="77"/>
      <c r="R43" s="77"/>
      <c r="S43" s="77"/>
      <c r="T43" s="77"/>
      <c r="U43" s="77"/>
      <c r="V43" s="77"/>
      <c r="W43" s="77"/>
      <c r="X43" s="77"/>
      <c r="Y43" s="77"/>
      <c r="Z43" s="77"/>
      <c r="AA43" s="77"/>
      <c r="AB43" s="77"/>
      <c r="AC43" s="77"/>
    </row>
    <row r="44" spans="1:29" ht="17.100000000000001" customHeight="1" x14ac:dyDescent="0.2">
      <c r="A44" s="23"/>
      <c r="B44" s="451" t="s">
        <v>321</v>
      </c>
      <c r="C44" s="451"/>
      <c r="D44" s="451"/>
      <c r="E44" s="451"/>
      <c r="F44" s="451"/>
      <c r="G44" s="451"/>
      <c r="H44" s="451"/>
      <c r="I44" s="451"/>
      <c r="J44" s="451"/>
      <c r="K44" s="21"/>
      <c r="L44" s="77"/>
      <c r="M44" s="77"/>
      <c r="N44" s="77"/>
      <c r="O44" s="77"/>
      <c r="P44" s="77"/>
      <c r="Q44" s="77"/>
      <c r="R44" s="77"/>
      <c r="S44" s="77"/>
      <c r="T44" s="77"/>
      <c r="U44" s="77"/>
      <c r="V44" s="77"/>
      <c r="W44" s="77"/>
      <c r="X44" s="77"/>
      <c r="Y44" s="77"/>
      <c r="Z44" s="77"/>
      <c r="AA44" s="77"/>
      <c r="AB44" s="77"/>
      <c r="AC44" s="77"/>
    </row>
    <row r="45" spans="1:29" ht="17.100000000000001" customHeight="1" x14ac:dyDescent="0.2">
      <c r="A45" s="23"/>
      <c r="B45" s="451"/>
      <c r="C45" s="451"/>
      <c r="D45" s="451"/>
      <c r="E45" s="451"/>
      <c r="F45" s="451"/>
      <c r="G45" s="451"/>
      <c r="H45" s="451"/>
      <c r="I45" s="451"/>
      <c r="J45" s="451"/>
      <c r="K45" s="21"/>
      <c r="L45" s="77"/>
      <c r="M45" s="77"/>
      <c r="N45" s="77"/>
      <c r="O45" s="77"/>
      <c r="P45" s="77"/>
      <c r="Q45" s="77"/>
      <c r="R45" s="77"/>
      <c r="S45" s="77"/>
      <c r="T45" s="77"/>
      <c r="U45" s="77"/>
      <c r="V45" s="77"/>
      <c r="W45" s="77"/>
      <c r="X45" s="77"/>
      <c r="Y45" s="77"/>
      <c r="Z45" s="77"/>
      <c r="AA45" s="77"/>
      <c r="AB45" s="77"/>
      <c r="AC45" s="77"/>
    </row>
    <row r="46" spans="1:29" ht="17.100000000000001" customHeight="1" x14ac:dyDescent="0.25">
      <c r="A46" s="26"/>
      <c r="B46" s="449" t="s">
        <v>308</v>
      </c>
      <c r="C46" s="449"/>
      <c r="D46" s="449"/>
      <c r="E46" s="449"/>
      <c r="F46" s="449"/>
      <c r="G46" s="449"/>
      <c r="H46" s="449"/>
      <c r="I46" s="450"/>
      <c r="J46" s="304"/>
      <c r="K46" s="27"/>
      <c r="L46" s="77"/>
      <c r="M46" s="77"/>
      <c r="N46" s="77"/>
      <c r="O46" s="77"/>
      <c r="P46" s="77"/>
      <c r="Q46" s="77"/>
      <c r="R46" s="77"/>
      <c r="S46" s="77"/>
      <c r="T46" s="77"/>
      <c r="U46" s="77"/>
      <c r="V46" s="77"/>
      <c r="W46" s="77"/>
      <c r="X46" s="77"/>
      <c r="Y46" s="77"/>
      <c r="Z46" s="77"/>
      <c r="AA46" s="77"/>
      <c r="AB46" s="77"/>
      <c r="AC46" s="77"/>
    </row>
    <row r="47" spans="1:29" ht="17.100000000000001" customHeight="1" x14ac:dyDescent="0.25">
      <c r="A47" s="26"/>
      <c r="B47" s="28"/>
      <c r="C47" s="28"/>
      <c r="D47" s="28"/>
      <c r="E47" s="28"/>
      <c r="F47" s="28"/>
      <c r="G47" s="28"/>
      <c r="H47" s="28"/>
      <c r="I47" s="28"/>
      <c r="J47" s="91"/>
      <c r="K47" s="27"/>
      <c r="L47" s="77"/>
      <c r="M47" s="77"/>
      <c r="N47" s="77"/>
      <c r="O47" s="77"/>
      <c r="P47" s="84"/>
      <c r="Q47" s="77"/>
      <c r="R47" s="77"/>
      <c r="S47" s="77"/>
      <c r="T47" s="77"/>
      <c r="U47" s="77"/>
      <c r="V47" s="77"/>
      <c r="W47" s="77"/>
      <c r="X47" s="77"/>
      <c r="Y47" s="77"/>
      <c r="Z47" s="77"/>
      <c r="AA47" s="77"/>
      <c r="AB47" s="77"/>
      <c r="AC47" s="77"/>
    </row>
    <row r="48" spans="1:29" ht="17.100000000000001" customHeight="1" x14ac:dyDescent="0.25">
      <c r="A48" s="26"/>
      <c r="B48" s="438" t="s">
        <v>303</v>
      </c>
      <c r="C48" s="438"/>
      <c r="D48" s="438"/>
      <c r="E48" s="438"/>
      <c r="F48" s="438"/>
      <c r="G48" s="438"/>
      <c r="H48" s="438"/>
      <c r="I48" s="438"/>
      <c r="J48" s="439">
        <f>IF(J42-J46=0,0,IF(J42-J46&gt;0,J42-J46,"No Fee Due"))</f>
        <v>0</v>
      </c>
      <c r="K48" s="27"/>
      <c r="L48" s="77"/>
      <c r="M48" s="77"/>
      <c r="N48" s="77"/>
      <c r="O48" s="77"/>
      <c r="P48" s="84"/>
      <c r="Q48" s="77"/>
      <c r="R48" s="77"/>
      <c r="S48" s="77"/>
      <c r="T48" s="77"/>
      <c r="U48" s="77"/>
      <c r="V48" s="77"/>
      <c r="W48" s="77"/>
      <c r="X48" s="77"/>
      <c r="Y48" s="77"/>
      <c r="Z48" s="77"/>
      <c r="AA48" s="77"/>
      <c r="AB48" s="77"/>
      <c r="AC48" s="77"/>
    </row>
    <row r="49" spans="1:29" ht="17.100000000000001" customHeight="1" x14ac:dyDescent="0.25">
      <c r="A49" s="26"/>
      <c r="B49" s="438"/>
      <c r="C49" s="438"/>
      <c r="D49" s="438"/>
      <c r="E49" s="438"/>
      <c r="F49" s="438"/>
      <c r="G49" s="438"/>
      <c r="H49" s="438"/>
      <c r="I49" s="438"/>
      <c r="J49" s="439"/>
      <c r="K49" s="27"/>
      <c r="L49" s="77"/>
      <c r="M49" s="77"/>
      <c r="N49" s="77"/>
      <c r="O49" s="77"/>
      <c r="P49" s="84"/>
      <c r="Q49" s="77"/>
      <c r="R49" s="77"/>
      <c r="S49" s="77"/>
      <c r="T49" s="77"/>
      <c r="U49" s="77"/>
      <c r="V49" s="77"/>
      <c r="W49" s="77"/>
      <c r="X49" s="77"/>
      <c r="Y49" s="77"/>
      <c r="Z49" s="77"/>
      <c r="AA49" s="77"/>
      <c r="AB49" s="77"/>
      <c r="AC49" s="77"/>
    </row>
    <row r="50" spans="1:29" ht="17.100000000000001" customHeight="1" thickBot="1" x14ac:dyDescent="0.3">
      <c r="A50" s="29"/>
      <c r="B50" s="30"/>
      <c r="C50" s="30"/>
      <c r="D50" s="30"/>
      <c r="E50" s="30"/>
      <c r="F50" s="30"/>
      <c r="G50" s="30"/>
      <c r="H50" s="30"/>
      <c r="I50" s="30"/>
      <c r="J50" s="30"/>
      <c r="K50" s="31"/>
      <c r="L50" s="77"/>
      <c r="M50" s="77"/>
      <c r="N50" s="77"/>
      <c r="O50" s="77"/>
      <c r="P50" s="84"/>
      <c r="Q50" s="77"/>
      <c r="R50" s="77"/>
      <c r="S50" s="77"/>
      <c r="T50" s="77"/>
      <c r="U50" s="77"/>
      <c r="V50" s="77"/>
      <c r="W50" s="77"/>
      <c r="X50" s="77"/>
      <c r="Y50" s="77"/>
      <c r="Z50" s="77"/>
      <c r="AA50" s="77"/>
      <c r="AB50" s="77"/>
      <c r="AC50" s="77"/>
    </row>
    <row r="51" spans="1:29" ht="15.75" customHeight="1" thickTop="1" x14ac:dyDescent="0.2">
      <c r="L51" s="77"/>
      <c r="M51" s="77"/>
      <c r="N51" s="77"/>
      <c r="O51" s="77"/>
      <c r="P51" s="77"/>
      <c r="Q51" s="77"/>
      <c r="R51" s="77"/>
      <c r="S51" s="77"/>
      <c r="T51" s="77"/>
      <c r="U51" s="77"/>
      <c r="V51" s="77"/>
      <c r="W51" s="77"/>
      <c r="X51" s="77"/>
      <c r="Y51" s="77"/>
      <c r="Z51" s="77"/>
      <c r="AA51" s="77"/>
      <c r="AB51" s="77"/>
      <c r="AC51" s="77"/>
    </row>
    <row r="52" spans="1:29" ht="15.75" customHeight="1" x14ac:dyDescent="0.2">
      <c r="L52" s="77"/>
      <c r="M52" s="77"/>
      <c r="N52" s="77"/>
      <c r="O52" s="77"/>
      <c r="P52" s="77"/>
      <c r="Q52" s="77"/>
      <c r="R52" s="77"/>
      <c r="S52" s="77"/>
      <c r="T52" s="77"/>
      <c r="U52" s="77"/>
      <c r="V52" s="77"/>
      <c r="W52" s="77"/>
      <c r="X52" s="77"/>
      <c r="Y52" s="77"/>
      <c r="Z52" s="77"/>
      <c r="AA52" s="77"/>
      <c r="AB52" s="77"/>
      <c r="AC52" s="77"/>
    </row>
    <row r="53" spans="1:29" ht="15.6" customHeight="1" x14ac:dyDescent="0.2">
      <c r="L53" s="77"/>
      <c r="M53" s="77"/>
      <c r="N53" s="77"/>
      <c r="O53" s="77"/>
      <c r="P53" s="77"/>
      <c r="Q53" s="77"/>
      <c r="R53" s="77"/>
      <c r="S53" s="77"/>
      <c r="T53" s="77"/>
      <c r="U53" s="77"/>
      <c r="V53" s="77"/>
      <c r="W53" s="77"/>
      <c r="X53" s="77"/>
      <c r="Y53" s="77"/>
      <c r="Z53" s="77"/>
      <c r="AA53" s="77"/>
      <c r="AB53" s="77"/>
      <c r="AC53" s="77"/>
    </row>
    <row r="54" spans="1:29" ht="15.75" customHeight="1" x14ac:dyDescent="0.2">
      <c r="L54" s="77"/>
      <c r="M54" s="77"/>
      <c r="N54" s="77"/>
      <c r="O54" s="77"/>
      <c r="P54" s="77"/>
      <c r="Q54" s="77"/>
      <c r="R54" s="77"/>
      <c r="S54" s="77"/>
      <c r="T54" s="77"/>
      <c r="U54" s="77"/>
      <c r="V54" s="77"/>
      <c r="W54" s="77"/>
      <c r="X54" s="77"/>
      <c r="Y54" s="77"/>
      <c r="Z54" s="77"/>
      <c r="AA54" s="77"/>
      <c r="AB54" s="77"/>
      <c r="AC54" s="77"/>
    </row>
    <row r="55" spans="1:29" ht="15.75" customHeight="1" x14ac:dyDescent="0.2">
      <c r="L55" s="77"/>
      <c r="M55" s="77"/>
      <c r="N55" s="77"/>
      <c r="O55" s="77"/>
      <c r="P55" s="77"/>
      <c r="Q55" s="77"/>
      <c r="R55" s="77"/>
      <c r="S55" s="77"/>
      <c r="T55" s="77"/>
      <c r="U55" s="77"/>
      <c r="V55" s="77"/>
      <c r="W55" s="77"/>
      <c r="X55" s="77"/>
      <c r="Y55" s="77"/>
      <c r="Z55" s="77"/>
      <c r="AA55" s="77"/>
      <c r="AB55" s="77"/>
      <c r="AC55" s="77"/>
    </row>
    <row r="56" spans="1:29" ht="15.75" customHeight="1" x14ac:dyDescent="0.2">
      <c r="L56" s="77"/>
      <c r="M56" s="77"/>
      <c r="N56" s="77"/>
      <c r="O56" s="77"/>
      <c r="P56" s="77"/>
      <c r="Q56" s="77"/>
      <c r="R56" s="77"/>
      <c r="S56" s="77"/>
      <c r="T56" s="77"/>
      <c r="U56" s="77"/>
      <c r="V56" s="77"/>
      <c r="W56" s="77"/>
      <c r="X56" s="77"/>
      <c r="Y56" s="77"/>
      <c r="Z56" s="77"/>
      <c r="AA56" s="77"/>
      <c r="AB56" s="77"/>
      <c r="AC56" s="77"/>
    </row>
    <row r="57" spans="1:29" ht="15.75" customHeight="1" x14ac:dyDescent="0.2">
      <c r="L57" s="77"/>
      <c r="M57" s="77"/>
      <c r="N57" s="77"/>
      <c r="O57" s="77"/>
      <c r="P57" s="77"/>
      <c r="Q57" s="77"/>
      <c r="R57" s="77"/>
      <c r="S57" s="77"/>
      <c r="T57" s="77"/>
      <c r="U57" s="77"/>
      <c r="V57" s="77"/>
      <c r="W57" s="77"/>
      <c r="X57" s="77"/>
      <c r="Y57" s="77"/>
      <c r="Z57" s="77"/>
      <c r="AA57" s="77"/>
      <c r="AB57" s="77"/>
      <c r="AC57" s="77"/>
    </row>
    <row r="58" spans="1:29" ht="15.75" customHeight="1" x14ac:dyDescent="0.2">
      <c r="L58" s="77"/>
      <c r="M58" s="77"/>
      <c r="N58" s="77"/>
      <c r="O58" s="77"/>
      <c r="P58" s="77"/>
      <c r="Q58" s="77"/>
      <c r="R58" s="77"/>
      <c r="S58" s="77"/>
      <c r="T58" s="77"/>
      <c r="U58" s="77"/>
      <c r="V58" s="77"/>
      <c r="W58" s="77"/>
      <c r="X58" s="77"/>
      <c r="Y58" s="77"/>
      <c r="Z58" s="77"/>
      <c r="AA58" s="77"/>
      <c r="AB58" s="77"/>
      <c r="AC58" s="77"/>
    </row>
    <row r="59" spans="1:29" ht="24" customHeight="1" x14ac:dyDescent="0.2">
      <c r="L59" s="77"/>
      <c r="M59" s="77"/>
      <c r="N59" s="77"/>
      <c r="O59" s="77"/>
      <c r="P59" s="77"/>
      <c r="Q59" s="77"/>
      <c r="R59" s="77"/>
      <c r="S59" s="77"/>
      <c r="T59" s="77"/>
      <c r="U59" s="77"/>
      <c r="V59" s="77"/>
      <c r="W59" s="77"/>
      <c r="X59" s="77"/>
      <c r="Y59" s="77"/>
      <c r="Z59" s="77"/>
      <c r="AA59" s="77"/>
      <c r="AB59" s="77"/>
      <c r="AC59" s="77"/>
    </row>
    <row r="60" spans="1:29" ht="12.75" customHeight="1" x14ac:dyDescent="0.2">
      <c r="L60" s="77"/>
      <c r="M60" s="77"/>
      <c r="N60" s="77"/>
      <c r="O60" s="77"/>
      <c r="P60" s="77"/>
      <c r="Q60" s="77"/>
      <c r="R60" s="77"/>
      <c r="S60" s="77"/>
      <c r="T60" s="77"/>
      <c r="U60" s="77"/>
      <c r="V60" s="77"/>
      <c r="W60" s="77"/>
      <c r="X60" s="77"/>
      <c r="Y60" s="77"/>
      <c r="Z60" s="77"/>
      <c r="AA60" s="77"/>
      <c r="AB60" s="77"/>
      <c r="AC60" s="77"/>
    </row>
    <row r="61" spans="1:29" ht="24" customHeight="1" x14ac:dyDescent="0.2">
      <c r="L61" s="77"/>
      <c r="M61" s="77"/>
      <c r="N61" s="77"/>
      <c r="O61" s="77"/>
      <c r="P61" s="77"/>
      <c r="Q61" s="77"/>
      <c r="R61" s="77"/>
      <c r="S61" s="77"/>
      <c r="T61" s="77"/>
      <c r="U61" s="77"/>
      <c r="V61" s="77"/>
      <c r="W61" s="77"/>
      <c r="X61" s="77"/>
      <c r="Y61" s="77"/>
      <c r="Z61" s="77"/>
      <c r="AA61" s="77"/>
      <c r="AB61" s="77"/>
      <c r="AC61" s="77"/>
    </row>
    <row r="62" spans="1:29" ht="12.75" customHeight="1" x14ac:dyDescent="0.2">
      <c r="L62" s="77"/>
      <c r="M62" s="77"/>
      <c r="N62" s="77"/>
      <c r="O62" s="77"/>
      <c r="P62" s="77"/>
      <c r="Q62" s="77"/>
      <c r="R62" s="77"/>
      <c r="S62" s="77"/>
      <c r="T62" s="77"/>
      <c r="U62" s="77"/>
      <c r="V62" s="77"/>
      <c r="W62" s="77"/>
      <c r="X62" s="77"/>
      <c r="Y62" s="77"/>
      <c r="Z62" s="77"/>
      <c r="AA62" s="77"/>
      <c r="AB62" s="77"/>
      <c r="AC62" s="77"/>
    </row>
    <row r="63" spans="1:29" ht="24" customHeight="1" x14ac:dyDescent="0.2">
      <c r="L63" s="77"/>
      <c r="M63" s="77"/>
      <c r="N63" s="77"/>
      <c r="O63" s="77"/>
      <c r="P63" s="77"/>
      <c r="Q63" s="77"/>
      <c r="R63" s="77"/>
      <c r="S63" s="77"/>
      <c r="T63" s="77"/>
      <c r="U63" s="77"/>
      <c r="V63" s="77"/>
      <c r="W63" s="77"/>
      <c r="X63" s="77"/>
      <c r="Y63" s="77"/>
      <c r="Z63" s="77"/>
      <c r="AA63" s="77"/>
      <c r="AB63" s="77"/>
      <c r="AC63" s="77"/>
    </row>
    <row r="64" spans="1:29" ht="14.25" x14ac:dyDescent="0.2">
      <c r="L64" s="77"/>
      <c r="M64" s="77"/>
      <c r="N64" s="77"/>
      <c r="O64" s="77"/>
      <c r="P64" s="77"/>
      <c r="Q64" s="77"/>
      <c r="R64" s="77"/>
      <c r="S64" s="77"/>
      <c r="T64" s="77"/>
      <c r="U64" s="77"/>
      <c r="V64" s="77"/>
      <c r="W64" s="77"/>
      <c r="X64" s="77"/>
      <c r="Y64" s="77"/>
      <c r="Z64" s="77"/>
      <c r="AA64" s="77"/>
      <c r="AB64" s="77"/>
      <c r="AC64" s="77"/>
    </row>
    <row r="65" spans="12:29" ht="24.75" customHeight="1" x14ac:dyDescent="0.2">
      <c r="L65" s="77"/>
      <c r="M65" s="77"/>
      <c r="N65" s="77"/>
      <c r="O65" s="77"/>
      <c r="P65" s="77"/>
      <c r="Q65" s="77"/>
      <c r="R65" s="77"/>
      <c r="S65" s="77"/>
      <c r="T65" s="77"/>
      <c r="U65" s="77"/>
      <c r="V65" s="77"/>
      <c r="W65" s="77"/>
      <c r="X65" s="77"/>
      <c r="Y65" s="77"/>
      <c r="Z65" s="77"/>
      <c r="AA65" s="77"/>
      <c r="AB65" s="77"/>
      <c r="AC65" s="77"/>
    </row>
    <row r="66" spans="12:29" ht="14.25" x14ac:dyDescent="0.2">
      <c r="L66" s="77"/>
      <c r="M66" s="77"/>
      <c r="N66" s="77"/>
      <c r="O66" s="77"/>
      <c r="P66" s="77"/>
      <c r="Q66" s="77"/>
      <c r="R66" s="77"/>
      <c r="S66" s="77"/>
      <c r="T66" s="77"/>
      <c r="U66" s="77"/>
      <c r="V66" s="77"/>
      <c r="W66" s="77"/>
      <c r="X66" s="77"/>
      <c r="Y66" s="77"/>
      <c r="Z66" s="77"/>
      <c r="AA66" s="77"/>
      <c r="AB66" s="77"/>
      <c r="AC66" s="77"/>
    </row>
    <row r="67" spans="12:29" ht="14.25" x14ac:dyDescent="0.2">
      <c r="L67" s="77"/>
      <c r="M67" s="77"/>
      <c r="N67" s="77"/>
      <c r="O67" s="77"/>
      <c r="P67" s="77"/>
      <c r="Q67" s="77"/>
      <c r="R67" s="77"/>
      <c r="S67" s="77"/>
      <c r="T67" s="77"/>
      <c r="U67" s="77"/>
      <c r="V67" s="77"/>
      <c r="W67" s="77"/>
      <c r="X67" s="77"/>
      <c r="Y67" s="77"/>
      <c r="Z67" s="77"/>
      <c r="AA67" s="77"/>
      <c r="AB67" s="77"/>
      <c r="AC67" s="77"/>
    </row>
    <row r="68" spans="12:29" ht="14.25" x14ac:dyDescent="0.2">
      <c r="L68" s="77"/>
      <c r="M68" s="77"/>
      <c r="N68" s="77"/>
      <c r="O68" s="77"/>
      <c r="P68" s="77"/>
      <c r="Q68" s="77"/>
      <c r="R68" s="77"/>
      <c r="S68" s="77"/>
      <c r="T68" s="77"/>
      <c r="U68" s="77"/>
      <c r="V68" s="77"/>
      <c r="W68" s="77"/>
      <c r="X68" s="77"/>
      <c r="Y68" s="77"/>
      <c r="Z68" s="77"/>
      <c r="AA68" s="77"/>
      <c r="AB68" s="77"/>
      <c r="AC68" s="77"/>
    </row>
    <row r="69" spans="12:29" ht="14.25" x14ac:dyDescent="0.2">
      <c r="L69" s="77"/>
      <c r="M69" s="77"/>
      <c r="N69" s="77"/>
      <c r="O69" s="77"/>
      <c r="P69" s="77"/>
      <c r="Q69" s="77"/>
      <c r="R69" s="77"/>
      <c r="S69" s="77"/>
      <c r="T69" s="77"/>
      <c r="U69" s="77"/>
      <c r="V69" s="77"/>
      <c r="W69" s="77"/>
      <c r="X69" s="77"/>
      <c r="Y69" s="77"/>
      <c r="Z69" s="77"/>
      <c r="AA69" s="77"/>
      <c r="AB69" s="77"/>
      <c r="AC69" s="77"/>
    </row>
    <row r="70" spans="12:29" ht="14.25" x14ac:dyDescent="0.2">
      <c r="L70" s="77"/>
      <c r="M70" s="77"/>
      <c r="N70" s="77"/>
      <c r="O70" s="77"/>
      <c r="P70" s="77"/>
      <c r="Q70" s="77"/>
      <c r="R70" s="77"/>
      <c r="S70" s="77"/>
      <c r="T70" s="77"/>
      <c r="U70" s="77"/>
      <c r="V70" s="77"/>
      <c r="W70" s="77"/>
      <c r="X70" s="77"/>
      <c r="Y70" s="77"/>
      <c r="Z70" s="77"/>
      <c r="AA70" s="77"/>
      <c r="AB70" s="77"/>
      <c r="AC70" s="77"/>
    </row>
    <row r="71" spans="12:29" ht="14.25" x14ac:dyDescent="0.2">
      <c r="L71" s="77"/>
      <c r="M71" s="77"/>
      <c r="N71" s="77"/>
      <c r="O71" s="77"/>
      <c r="P71" s="77"/>
      <c r="Q71" s="77"/>
      <c r="R71" s="77"/>
      <c r="S71" s="77"/>
      <c r="T71" s="77"/>
      <c r="U71" s="77"/>
      <c r="V71" s="77"/>
      <c r="W71" s="77"/>
      <c r="X71" s="77"/>
      <c r="Y71" s="77"/>
      <c r="Z71" s="77"/>
      <c r="AA71" s="77"/>
      <c r="AB71" s="77"/>
      <c r="AC71" s="77"/>
    </row>
    <row r="72" spans="12:29" ht="14.25" x14ac:dyDescent="0.2">
      <c r="L72" s="77"/>
      <c r="M72" s="77"/>
      <c r="N72" s="77"/>
      <c r="O72" s="77"/>
      <c r="P72" s="77"/>
      <c r="Q72" s="77"/>
      <c r="R72" s="77"/>
      <c r="S72" s="77"/>
      <c r="T72" s="77"/>
      <c r="U72" s="77"/>
      <c r="V72" s="77"/>
      <c r="W72" s="77"/>
      <c r="X72" s="77"/>
      <c r="Y72" s="77"/>
      <c r="Z72" s="77"/>
      <c r="AA72" s="77"/>
      <c r="AB72" s="77"/>
      <c r="AC72" s="77"/>
    </row>
    <row r="73" spans="12:29" ht="14.25" x14ac:dyDescent="0.2">
      <c r="L73" s="77"/>
      <c r="M73" s="77"/>
      <c r="N73" s="77"/>
      <c r="O73" s="77"/>
      <c r="P73" s="77"/>
      <c r="Q73" s="77"/>
      <c r="R73" s="77"/>
      <c r="S73" s="77"/>
      <c r="T73" s="77"/>
      <c r="U73" s="77"/>
      <c r="V73" s="77"/>
      <c r="W73" s="77"/>
      <c r="X73" s="77"/>
      <c r="Y73" s="77"/>
      <c r="Z73" s="77"/>
      <c r="AA73" s="77"/>
      <c r="AB73" s="77"/>
      <c r="AC73" s="77"/>
    </row>
    <row r="74" spans="12:29" ht="14.25" x14ac:dyDescent="0.2">
      <c r="L74" s="77"/>
      <c r="M74" s="77"/>
      <c r="N74" s="77"/>
      <c r="O74" s="77"/>
      <c r="P74" s="77"/>
      <c r="Q74" s="77"/>
      <c r="R74" s="77"/>
      <c r="S74" s="77"/>
      <c r="T74" s="77"/>
      <c r="U74" s="77"/>
      <c r="V74" s="77"/>
      <c r="W74" s="77"/>
      <c r="X74" s="77"/>
      <c r="Y74" s="77"/>
      <c r="Z74" s="77"/>
      <c r="AA74" s="77"/>
      <c r="AB74" s="77"/>
      <c r="AC74" s="77"/>
    </row>
    <row r="75" spans="12:29" ht="14.25" x14ac:dyDescent="0.2">
      <c r="L75" s="77"/>
      <c r="M75" s="77"/>
      <c r="N75" s="77"/>
      <c r="O75" s="77"/>
      <c r="P75" s="77"/>
      <c r="Q75" s="77"/>
      <c r="R75" s="77"/>
      <c r="S75" s="77"/>
      <c r="T75" s="77"/>
      <c r="U75" s="77"/>
      <c r="V75" s="77"/>
      <c r="W75" s="77"/>
      <c r="X75" s="77"/>
      <c r="Y75" s="77"/>
      <c r="Z75" s="77"/>
      <c r="AA75" s="77"/>
      <c r="AB75" s="77"/>
      <c r="AC75" s="77"/>
    </row>
    <row r="76" spans="12:29" ht="14.25" x14ac:dyDescent="0.2">
      <c r="L76" s="77"/>
      <c r="M76" s="77"/>
      <c r="N76" s="77"/>
      <c r="O76" s="77"/>
      <c r="P76" s="77"/>
      <c r="Q76" s="77"/>
      <c r="R76" s="77"/>
      <c r="S76" s="77"/>
      <c r="T76" s="77"/>
      <c r="U76" s="77"/>
      <c r="V76" s="77"/>
      <c r="W76" s="77"/>
      <c r="X76" s="77"/>
      <c r="Y76" s="77"/>
      <c r="Z76" s="77"/>
      <c r="AA76" s="77"/>
      <c r="AB76" s="77"/>
      <c r="AC76" s="77"/>
    </row>
    <row r="77" spans="12:29" ht="14.25" x14ac:dyDescent="0.2">
      <c r="L77" s="77"/>
      <c r="M77" s="77"/>
      <c r="N77" s="77"/>
      <c r="O77" s="77"/>
      <c r="P77" s="77"/>
      <c r="Q77" s="77"/>
      <c r="R77" s="77"/>
      <c r="S77" s="77"/>
      <c r="T77" s="77"/>
      <c r="U77" s="77"/>
      <c r="V77" s="77"/>
      <c r="W77" s="77"/>
      <c r="X77" s="77"/>
      <c r="Y77" s="77"/>
      <c r="Z77" s="77"/>
      <c r="AA77" s="77"/>
      <c r="AB77" s="77"/>
      <c r="AC77" s="77"/>
    </row>
    <row r="78" spans="12:29" ht="14.25" x14ac:dyDescent="0.2">
      <c r="L78" s="77"/>
      <c r="M78" s="77"/>
      <c r="N78" s="77"/>
      <c r="O78" s="77"/>
      <c r="P78" s="77"/>
      <c r="Q78" s="77"/>
      <c r="R78" s="77"/>
      <c r="S78" s="77"/>
      <c r="T78" s="77"/>
      <c r="U78" s="77"/>
      <c r="V78" s="77"/>
      <c r="W78" s="77"/>
      <c r="X78" s="77"/>
      <c r="Y78" s="77"/>
      <c r="Z78" s="77"/>
      <c r="AA78" s="77"/>
      <c r="AB78" s="77"/>
      <c r="AC78" s="77"/>
    </row>
    <row r="79" spans="12:29" ht="14.25" x14ac:dyDescent="0.2">
      <c r="L79" s="77"/>
      <c r="M79" s="77"/>
      <c r="N79" s="77"/>
      <c r="O79" s="77"/>
      <c r="P79" s="77"/>
      <c r="Q79" s="77"/>
      <c r="R79" s="77"/>
      <c r="S79" s="77"/>
      <c r="T79" s="77"/>
      <c r="U79" s="77"/>
      <c r="V79" s="77"/>
      <c r="W79" s="77"/>
      <c r="X79" s="77"/>
      <c r="Y79" s="77"/>
      <c r="Z79" s="77"/>
      <c r="AA79" s="77"/>
      <c r="AB79" s="77"/>
      <c r="AC79" s="77"/>
    </row>
    <row r="80" spans="12:29" ht="14.25" x14ac:dyDescent="0.2">
      <c r="L80" s="77"/>
      <c r="M80" s="77"/>
      <c r="N80" s="77"/>
      <c r="O80" s="77"/>
      <c r="P80" s="77"/>
      <c r="Q80" s="77"/>
      <c r="R80" s="77"/>
      <c r="S80" s="77"/>
      <c r="T80" s="77"/>
      <c r="U80" s="77"/>
      <c r="V80" s="77"/>
      <c r="W80" s="77"/>
      <c r="X80" s="77"/>
      <c r="Y80" s="77"/>
      <c r="Z80" s="77"/>
      <c r="AA80" s="77"/>
      <c r="AB80" s="77"/>
      <c r="AC80" s="77"/>
    </row>
    <row r="81" spans="12:29" ht="14.25" x14ac:dyDescent="0.2">
      <c r="L81" s="77"/>
      <c r="M81" s="77"/>
      <c r="N81" s="77"/>
      <c r="O81" s="77"/>
      <c r="P81" s="77"/>
      <c r="Q81" s="77"/>
      <c r="R81" s="77"/>
      <c r="S81" s="77"/>
      <c r="T81" s="77"/>
      <c r="U81" s="77"/>
      <c r="V81" s="77"/>
      <c r="W81" s="77"/>
      <c r="X81" s="77"/>
      <c r="Y81" s="77"/>
      <c r="Z81" s="77"/>
      <c r="AA81" s="77"/>
      <c r="AB81" s="77"/>
      <c r="AC81" s="77"/>
    </row>
    <row r="82" spans="12:29" ht="14.25" x14ac:dyDescent="0.2">
      <c r="L82" s="77"/>
      <c r="M82" s="77"/>
      <c r="N82" s="77"/>
      <c r="O82" s="77"/>
      <c r="P82" s="77"/>
      <c r="Q82" s="77"/>
      <c r="R82" s="77"/>
      <c r="S82" s="77"/>
      <c r="T82" s="77"/>
      <c r="U82" s="77"/>
      <c r="V82" s="77"/>
      <c r="W82" s="77"/>
      <c r="X82" s="77"/>
      <c r="Y82" s="77"/>
      <c r="Z82" s="77"/>
      <c r="AA82" s="77"/>
      <c r="AB82" s="77"/>
      <c r="AC82" s="77"/>
    </row>
    <row r="83" spans="12:29" ht="14.25" x14ac:dyDescent="0.2">
      <c r="L83" s="77"/>
      <c r="M83" s="77"/>
      <c r="N83" s="77"/>
      <c r="O83" s="77"/>
      <c r="P83" s="77"/>
      <c r="Q83" s="77"/>
      <c r="R83" s="77"/>
      <c r="S83" s="77"/>
      <c r="T83" s="77"/>
      <c r="U83" s="77"/>
      <c r="V83" s="77"/>
      <c r="W83" s="77"/>
      <c r="X83" s="77"/>
      <c r="Y83" s="77"/>
      <c r="Z83" s="77"/>
      <c r="AA83" s="77"/>
      <c r="AB83" s="77"/>
      <c r="AC83" s="77"/>
    </row>
    <row r="84" spans="12:29" ht="14.25" x14ac:dyDescent="0.2">
      <c r="L84" s="77"/>
      <c r="M84" s="77"/>
      <c r="N84" s="77"/>
      <c r="O84" s="77"/>
      <c r="P84" s="77"/>
      <c r="Q84" s="77"/>
      <c r="R84" s="77"/>
      <c r="S84" s="77"/>
      <c r="T84" s="77"/>
      <c r="U84" s="77"/>
      <c r="V84" s="77"/>
      <c r="W84" s="77"/>
      <c r="X84" s="77"/>
      <c r="Y84" s="77"/>
      <c r="Z84" s="77"/>
      <c r="AA84" s="77"/>
      <c r="AB84" s="77"/>
      <c r="AC84" s="77"/>
    </row>
    <row r="85" spans="12:29" ht="14.25" x14ac:dyDescent="0.2">
      <c r="L85" s="77"/>
      <c r="M85" s="77"/>
      <c r="N85" s="77"/>
      <c r="O85" s="77"/>
      <c r="P85" s="77"/>
      <c r="Q85" s="77"/>
      <c r="R85" s="77"/>
      <c r="S85" s="77"/>
      <c r="T85" s="77"/>
      <c r="U85" s="77"/>
      <c r="V85" s="77"/>
      <c r="W85" s="77"/>
      <c r="X85" s="77"/>
      <c r="Y85" s="77"/>
      <c r="Z85" s="77"/>
      <c r="AA85" s="77"/>
      <c r="AB85" s="77"/>
      <c r="AC85" s="77"/>
    </row>
    <row r="86" spans="12:29" ht="14.25" x14ac:dyDescent="0.2">
      <c r="L86" s="77"/>
      <c r="M86" s="77"/>
      <c r="N86" s="77"/>
      <c r="O86" s="77"/>
      <c r="P86" s="77"/>
      <c r="Q86" s="77"/>
      <c r="R86" s="77"/>
      <c r="S86" s="77"/>
      <c r="T86" s="77"/>
      <c r="U86" s="77"/>
      <c r="V86" s="77"/>
      <c r="W86" s="77"/>
      <c r="X86" s="77"/>
      <c r="Y86" s="77"/>
      <c r="Z86" s="77"/>
      <c r="AA86" s="77"/>
      <c r="AB86" s="77"/>
      <c r="AC86" s="77"/>
    </row>
    <row r="87" spans="12:29" ht="14.25" x14ac:dyDescent="0.2">
      <c r="L87" s="77"/>
      <c r="M87" s="77"/>
      <c r="N87" s="77"/>
      <c r="O87" s="77"/>
      <c r="P87" s="77"/>
      <c r="Q87" s="77"/>
      <c r="R87" s="77"/>
      <c r="S87" s="77"/>
      <c r="T87" s="77"/>
      <c r="U87" s="77"/>
      <c r="V87" s="77"/>
      <c r="W87" s="77"/>
      <c r="X87" s="77"/>
      <c r="Y87" s="77"/>
      <c r="Z87" s="77"/>
      <c r="AA87" s="77"/>
      <c r="AB87" s="77"/>
      <c r="AC87" s="77"/>
    </row>
    <row r="88" spans="12:29" ht="14.25" x14ac:dyDescent="0.2">
      <c r="L88" s="77"/>
      <c r="M88" s="77"/>
      <c r="N88" s="77"/>
      <c r="O88" s="77"/>
      <c r="P88" s="77"/>
      <c r="Q88" s="77"/>
      <c r="R88" s="77"/>
      <c r="S88" s="77"/>
      <c r="T88" s="77"/>
      <c r="U88" s="77"/>
      <c r="V88" s="77"/>
      <c r="W88" s="77"/>
      <c r="X88" s="77"/>
      <c r="Y88" s="77"/>
      <c r="Z88" s="77"/>
      <c r="AA88" s="77"/>
      <c r="AB88" s="77"/>
      <c r="AC88" s="77"/>
    </row>
    <row r="89" spans="12:29" ht="14.25" x14ac:dyDescent="0.2">
      <c r="L89" s="77"/>
      <c r="M89" s="77"/>
      <c r="N89" s="77"/>
      <c r="O89" s="77"/>
      <c r="P89" s="77"/>
      <c r="Q89" s="77"/>
      <c r="R89" s="77"/>
      <c r="S89" s="77"/>
      <c r="T89" s="77"/>
      <c r="U89" s="77"/>
      <c r="V89" s="77"/>
      <c r="W89" s="77"/>
      <c r="X89" s="77"/>
      <c r="Y89" s="77"/>
      <c r="Z89" s="77"/>
      <c r="AA89" s="77"/>
      <c r="AB89" s="77"/>
      <c r="AC89" s="77"/>
    </row>
    <row r="90" spans="12:29" ht="14.25" x14ac:dyDescent="0.2">
      <c r="L90" s="77"/>
      <c r="M90" s="77"/>
      <c r="N90" s="77"/>
      <c r="O90" s="77"/>
      <c r="P90" s="77"/>
      <c r="Q90" s="77"/>
      <c r="R90" s="77"/>
      <c r="S90" s="77"/>
      <c r="T90" s="77"/>
      <c r="U90" s="77"/>
      <c r="V90" s="77"/>
      <c r="W90" s="77"/>
      <c r="X90" s="77"/>
      <c r="Y90" s="77"/>
      <c r="Z90" s="77"/>
      <c r="AA90" s="77"/>
      <c r="AB90" s="77"/>
      <c r="AC90" s="77"/>
    </row>
    <row r="91" spans="12:29" ht="14.25" x14ac:dyDescent="0.2">
      <c r="L91" s="77"/>
      <c r="M91" s="77"/>
      <c r="N91" s="77"/>
      <c r="O91" s="77"/>
      <c r="P91" s="77"/>
      <c r="Q91" s="77"/>
      <c r="R91" s="77"/>
      <c r="S91" s="77"/>
      <c r="T91" s="77"/>
      <c r="U91" s="77"/>
      <c r="V91" s="77"/>
      <c r="W91" s="77"/>
      <c r="X91" s="77"/>
      <c r="Y91" s="77"/>
      <c r="Z91" s="77"/>
      <c r="AA91" s="77"/>
      <c r="AB91" s="77"/>
      <c r="AC91" s="77"/>
    </row>
    <row r="92" spans="12:29" ht="14.25" x14ac:dyDescent="0.2">
      <c r="L92" s="77"/>
      <c r="M92" s="77"/>
      <c r="N92" s="77"/>
      <c r="O92" s="77"/>
      <c r="P92" s="77"/>
      <c r="Q92" s="77"/>
      <c r="R92" s="77"/>
      <c r="S92" s="77"/>
      <c r="T92" s="77"/>
      <c r="U92" s="77"/>
      <c r="V92" s="77"/>
      <c r="W92" s="77"/>
      <c r="X92" s="77"/>
      <c r="Y92" s="77"/>
      <c r="Z92" s="77"/>
      <c r="AA92" s="77"/>
      <c r="AB92" s="77"/>
      <c r="AC92" s="77"/>
    </row>
    <row r="93" spans="12:29" ht="14.25" x14ac:dyDescent="0.2">
      <c r="L93" s="77"/>
      <c r="M93" s="77"/>
      <c r="N93" s="77"/>
      <c r="O93" s="77"/>
      <c r="P93" s="77"/>
      <c r="Q93" s="77"/>
      <c r="R93" s="77"/>
      <c r="S93" s="77"/>
      <c r="T93" s="77"/>
      <c r="U93" s="77"/>
      <c r="V93" s="77"/>
      <c r="W93" s="77"/>
      <c r="X93" s="77"/>
      <c r="Y93" s="77"/>
      <c r="Z93" s="77"/>
      <c r="AA93" s="77"/>
      <c r="AB93" s="77"/>
      <c r="AC93" s="77"/>
    </row>
    <row r="94" spans="12:29" ht="14.25" x14ac:dyDescent="0.2">
      <c r="L94" s="77"/>
      <c r="M94" s="77"/>
      <c r="N94" s="77"/>
      <c r="O94" s="77"/>
      <c r="P94" s="77"/>
      <c r="Q94" s="77"/>
      <c r="R94" s="77"/>
      <c r="S94" s="77"/>
      <c r="T94" s="77"/>
      <c r="U94" s="77"/>
      <c r="V94" s="77"/>
      <c r="W94" s="77"/>
      <c r="X94" s="77"/>
      <c r="Y94" s="77"/>
      <c r="Z94" s="77"/>
      <c r="AA94" s="77"/>
      <c r="AB94" s="77"/>
      <c r="AC94" s="77"/>
    </row>
    <row r="95" spans="12:29" ht="14.25" x14ac:dyDescent="0.2">
      <c r="L95" s="77"/>
      <c r="M95" s="77"/>
      <c r="N95" s="77"/>
      <c r="O95" s="77"/>
      <c r="P95" s="77"/>
      <c r="Q95" s="77"/>
      <c r="R95" s="77"/>
      <c r="S95" s="77"/>
      <c r="T95" s="77"/>
      <c r="U95" s="77"/>
      <c r="V95" s="77"/>
      <c r="W95" s="77"/>
      <c r="X95" s="77"/>
      <c r="Y95" s="77"/>
      <c r="Z95" s="77"/>
      <c r="AA95" s="77"/>
      <c r="AB95" s="77"/>
      <c r="AC95" s="77"/>
    </row>
    <row r="96" spans="12:29" ht="14.25" x14ac:dyDescent="0.2">
      <c r="L96" s="77"/>
      <c r="M96" s="77"/>
      <c r="N96" s="77"/>
      <c r="O96" s="77"/>
      <c r="P96" s="77"/>
      <c r="Q96" s="77"/>
      <c r="R96" s="77"/>
      <c r="S96" s="77"/>
      <c r="T96" s="77"/>
      <c r="U96" s="77"/>
      <c r="V96" s="77"/>
      <c r="W96" s="77"/>
      <c r="X96" s="77"/>
      <c r="Y96" s="77"/>
      <c r="Z96" s="77"/>
      <c r="AA96" s="77"/>
      <c r="AB96" s="77"/>
      <c r="AC96" s="77"/>
    </row>
    <row r="97" spans="12:29" ht="14.25" x14ac:dyDescent="0.2">
      <c r="L97" s="77"/>
      <c r="M97" s="77"/>
      <c r="N97" s="77"/>
      <c r="O97" s="77"/>
      <c r="P97" s="77"/>
      <c r="Q97" s="77"/>
      <c r="R97" s="77"/>
      <c r="S97" s="77"/>
      <c r="T97" s="77"/>
      <c r="U97" s="77"/>
      <c r="V97" s="77"/>
      <c r="W97" s="77"/>
      <c r="X97" s="77"/>
      <c r="Y97" s="77"/>
      <c r="Z97" s="77"/>
      <c r="AA97" s="77"/>
      <c r="AB97" s="77"/>
      <c r="AC97" s="77"/>
    </row>
    <row r="98" spans="12:29" ht="14.25" x14ac:dyDescent="0.2">
      <c r="L98" s="77"/>
      <c r="M98" s="77"/>
      <c r="N98" s="77"/>
      <c r="O98" s="77"/>
      <c r="P98" s="77"/>
      <c r="Q98" s="77"/>
      <c r="R98" s="77"/>
      <c r="S98" s="77"/>
      <c r="T98" s="77"/>
      <c r="U98" s="77"/>
      <c r="V98" s="77"/>
      <c r="W98" s="77"/>
      <c r="X98" s="77"/>
      <c r="Y98" s="77"/>
      <c r="Z98" s="77"/>
      <c r="AA98" s="77"/>
      <c r="AB98" s="77"/>
      <c r="AC98" s="77"/>
    </row>
    <row r="99" spans="12:29" ht="14.25" x14ac:dyDescent="0.2">
      <c r="L99" s="77"/>
      <c r="M99" s="77"/>
      <c r="N99" s="77"/>
      <c r="O99" s="77"/>
      <c r="P99" s="77"/>
      <c r="Q99" s="77"/>
      <c r="R99" s="77"/>
      <c r="S99" s="77"/>
      <c r="T99" s="77"/>
      <c r="U99" s="77"/>
      <c r="V99" s="77"/>
      <c r="W99" s="77"/>
      <c r="X99" s="77"/>
      <c r="Y99" s="77"/>
      <c r="Z99" s="77"/>
      <c r="AA99" s="77"/>
      <c r="AB99" s="77"/>
      <c r="AC99" s="77"/>
    </row>
    <row r="100" spans="12:29" ht="14.25" x14ac:dyDescent="0.2">
      <c r="L100" s="77"/>
      <c r="M100" s="77"/>
      <c r="N100" s="77"/>
      <c r="O100" s="77"/>
      <c r="P100" s="77"/>
      <c r="Q100" s="77"/>
      <c r="R100" s="77"/>
      <c r="S100" s="77"/>
      <c r="T100" s="77"/>
      <c r="U100" s="77"/>
      <c r="V100" s="77"/>
      <c r="W100" s="77"/>
      <c r="X100" s="77"/>
      <c r="Y100" s="77"/>
      <c r="Z100" s="77"/>
      <c r="AA100" s="77"/>
      <c r="AB100" s="77"/>
      <c r="AC100" s="77"/>
    </row>
    <row r="101" spans="12:29" ht="14.25" x14ac:dyDescent="0.2">
      <c r="L101" s="77"/>
      <c r="M101" s="77"/>
      <c r="N101" s="77"/>
      <c r="O101" s="77"/>
      <c r="P101" s="77"/>
      <c r="Q101" s="77"/>
      <c r="R101" s="77"/>
      <c r="S101" s="77"/>
      <c r="T101" s="77"/>
      <c r="U101" s="77"/>
      <c r="V101" s="77"/>
      <c r="W101" s="77"/>
      <c r="X101" s="77"/>
      <c r="Y101" s="77"/>
      <c r="Z101" s="77"/>
      <c r="AA101" s="77"/>
      <c r="AB101" s="77"/>
      <c r="AC101" s="77"/>
    </row>
    <row r="102" spans="12:29" ht="14.25" x14ac:dyDescent="0.2">
      <c r="L102" s="77"/>
      <c r="M102" s="77"/>
      <c r="N102" s="77"/>
      <c r="O102" s="77"/>
      <c r="P102" s="77"/>
      <c r="Q102" s="77"/>
      <c r="R102" s="77"/>
      <c r="S102" s="77"/>
      <c r="T102" s="77"/>
      <c r="U102" s="77"/>
      <c r="V102" s="77"/>
      <c r="W102" s="77"/>
      <c r="X102" s="77"/>
      <c r="Y102" s="77"/>
      <c r="Z102" s="77"/>
      <c r="AA102" s="77"/>
      <c r="AB102" s="77"/>
      <c r="AC102" s="77"/>
    </row>
    <row r="103" spans="12:29" ht="14.25" x14ac:dyDescent="0.2">
      <c r="L103" s="77"/>
      <c r="M103" s="77"/>
      <c r="N103" s="77"/>
      <c r="O103" s="77"/>
      <c r="P103" s="77"/>
      <c r="Q103" s="77"/>
      <c r="R103" s="77"/>
      <c r="S103" s="77"/>
      <c r="T103" s="77"/>
      <c r="U103" s="77"/>
      <c r="V103" s="77"/>
      <c r="W103" s="77"/>
      <c r="X103" s="77"/>
      <c r="Y103" s="77"/>
      <c r="Z103" s="77"/>
      <c r="AA103" s="77"/>
      <c r="AB103" s="77"/>
      <c r="AC103" s="77"/>
    </row>
    <row r="104" spans="12:29" ht="14.25" x14ac:dyDescent="0.2">
      <c r="L104" s="77"/>
      <c r="M104" s="77"/>
      <c r="N104" s="77"/>
      <c r="O104" s="77"/>
      <c r="P104" s="77"/>
      <c r="Q104" s="77"/>
      <c r="R104" s="77"/>
      <c r="S104" s="77"/>
      <c r="T104" s="77"/>
      <c r="U104" s="77"/>
      <c r="V104" s="77"/>
      <c r="W104" s="77"/>
      <c r="X104" s="77"/>
      <c r="Y104" s="77"/>
      <c r="Z104" s="77"/>
      <c r="AA104" s="77"/>
      <c r="AB104" s="77"/>
      <c r="AC104" s="77"/>
    </row>
    <row r="105" spans="12:29" ht="14.25" x14ac:dyDescent="0.2">
      <c r="L105" s="77"/>
      <c r="M105" s="77"/>
      <c r="N105" s="77"/>
      <c r="O105" s="77"/>
      <c r="P105" s="77"/>
      <c r="Q105" s="77"/>
      <c r="R105" s="77"/>
      <c r="S105" s="77"/>
      <c r="T105" s="77"/>
      <c r="U105" s="77"/>
      <c r="V105" s="77"/>
      <c r="W105" s="77"/>
      <c r="X105" s="77"/>
      <c r="Y105" s="77"/>
      <c r="Z105" s="77"/>
      <c r="AA105" s="77"/>
      <c r="AB105" s="77"/>
      <c r="AC105" s="77"/>
    </row>
    <row r="106" spans="12:29" ht="14.25" x14ac:dyDescent="0.2">
      <c r="L106" s="77"/>
      <c r="M106" s="77"/>
      <c r="N106" s="77"/>
      <c r="O106" s="77"/>
      <c r="P106" s="77"/>
      <c r="Q106" s="77"/>
      <c r="R106" s="77"/>
      <c r="S106" s="77"/>
      <c r="T106" s="77"/>
      <c r="U106" s="77"/>
      <c r="V106" s="77"/>
      <c r="W106" s="77"/>
      <c r="X106" s="77"/>
      <c r="Y106" s="77"/>
      <c r="Z106" s="77"/>
      <c r="AA106" s="77"/>
      <c r="AB106" s="77"/>
      <c r="AC106" s="77"/>
    </row>
    <row r="107" spans="12:29" ht="14.25" x14ac:dyDescent="0.2">
      <c r="L107" s="77"/>
      <c r="M107" s="77"/>
      <c r="N107" s="77"/>
      <c r="O107" s="77"/>
      <c r="P107" s="77"/>
      <c r="Q107" s="77"/>
      <c r="R107" s="77"/>
      <c r="S107" s="77"/>
      <c r="T107" s="77"/>
      <c r="U107" s="77"/>
      <c r="V107" s="77"/>
      <c r="W107" s="77"/>
      <c r="X107" s="77"/>
      <c r="Y107" s="77"/>
      <c r="Z107" s="77"/>
      <c r="AA107" s="77"/>
      <c r="AB107" s="77"/>
      <c r="AC107" s="77"/>
    </row>
    <row r="108" spans="12:29" ht="14.25" x14ac:dyDescent="0.2">
      <c r="L108" s="77"/>
      <c r="M108" s="77"/>
      <c r="N108" s="77"/>
      <c r="O108" s="77"/>
      <c r="P108" s="77"/>
      <c r="Q108" s="77"/>
      <c r="R108" s="77"/>
      <c r="S108" s="77"/>
      <c r="T108" s="77"/>
      <c r="U108" s="77"/>
      <c r="V108" s="77"/>
      <c r="W108" s="77"/>
      <c r="X108" s="77"/>
      <c r="Y108" s="77"/>
      <c r="Z108" s="77"/>
      <c r="AA108" s="77"/>
      <c r="AB108" s="77"/>
      <c r="AC108" s="77"/>
    </row>
    <row r="109" spans="12:29" ht="14.25" x14ac:dyDescent="0.2">
      <c r="L109" s="77"/>
      <c r="M109" s="77"/>
      <c r="N109" s="77"/>
      <c r="O109" s="77"/>
      <c r="P109" s="77"/>
      <c r="Q109" s="77"/>
      <c r="R109" s="77"/>
      <c r="S109" s="77"/>
      <c r="T109" s="77"/>
      <c r="U109" s="77"/>
      <c r="V109" s="77"/>
      <c r="W109" s="77"/>
      <c r="X109" s="77"/>
      <c r="Y109" s="77"/>
      <c r="Z109" s="77"/>
      <c r="AA109" s="77"/>
      <c r="AB109" s="77"/>
      <c r="AC109" s="77"/>
    </row>
    <row r="110" spans="12:29" ht="14.25" x14ac:dyDescent="0.2">
      <c r="L110" s="77"/>
      <c r="M110" s="77"/>
      <c r="N110" s="77"/>
      <c r="O110" s="77"/>
      <c r="P110" s="77"/>
      <c r="Q110" s="77"/>
      <c r="R110" s="77"/>
      <c r="S110" s="77"/>
      <c r="T110" s="77"/>
      <c r="U110" s="77"/>
      <c r="V110" s="77"/>
      <c r="W110" s="77"/>
      <c r="X110" s="77"/>
      <c r="Y110" s="77"/>
      <c r="Z110" s="77"/>
      <c r="AA110" s="77"/>
      <c r="AB110" s="77"/>
      <c r="AC110" s="77"/>
    </row>
    <row r="111" spans="12:29" ht="14.25" x14ac:dyDescent="0.2">
      <c r="L111" s="77"/>
      <c r="M111" s="77"/>
      <c r="N111" s="77"/>
      <c r="O111" s="77"/>
      <c r="P111" s="77"/>
      <c r="Q111" s="77"/>
      <c r="R111" s="77"/>
      <c r="S111" s="77"/>
      <c r="T111" s="77"/>
      <c r="U111" s="77"/>
      <c r="V111" s="77"/>
      <c r="W111" s="77"/>
      <c r="X111" s="77"/>
      <c r="Y111" s="77"/>
      <c r="Z111" s="77"/>
      <c r="AA111" s="77"/>
      <c r="AB111" s="77"/>
      <c r="AC111" s="77"/>
    </row>
    <row r="112" spans="12:29" ht="14.25" x14ac:dyDescent="0.2">
      <c r="L112" s="77"/>
      <c r="M112" s="77"/>
      <c r="N112" s="77"/>
      <c r="O112" s="77"/>
      <c r="P112" s="77"/>
      <c r="Q112" s="77"/>
      <c r="R112" s="77"/>
      <c r="S112" s="77"/>
      <c r="T112" s="77"/>
      <c r="U112" s="77"/>
      <c r="V112" s="77"/>
      <c r="W112" s="77"/>
      <c r="X112" s="77"/>
      <c r="Y112" s="77"/>
      <c r="Z112" s="77"/>
      <c r="AA112" s="77"/>
      <c r="AB112" s="77"/>
      <c r="AC112" s="77"/>
    </row>
    <row r="113" spans="12:29" ht="14.25" x14ac:dyDescent="0.2">
      <c r="L113" s="77"/>
      <c r="M113" s="77"/>
      <c r="N113" s="77"/>
      <c r="O113" s="77"/>
      <c r="P113" s="77"/>
      <c r="Q113" s="77"/>
      <c r="R113" s="77"/>
      <c r="S113" s="77"/>
      <c r="T113" s="77"/>
      <c r="U113" s="77"/>
      <c r="V113" s="77"/>
      <c r="W113" s="77"/>
      <c r="X113" s="77"/>
      <c r="Y113" s="77"/>
      <c r="Z113" s="77"/>
      <c r="AA113" s="77"/>
      <c r="AB113" s="77"/>
      <c r="AC113" s="77"/>
    </row>
    <row r="114" spans="12:29" ht="14.25" x14ac:dyDescent="0.2">
      <c r="L114" s="77"/>
      <c r="M114" s="77"/>
      <c r="N114" s="77"/>
      <c r="O114" s="77"/>
      <c r="P114" s="77"/>
      <c r="Q114" s="77"/>
      <c r="R114" s="77"/>
      <c r="S114" s="77"/>
      <c r="T114" s="77"/>
      <c r="U114" s="77"/>
      <c r="V114" s="77"/>
      <c r="W114" s="77"/>
      <c r="X114" s="77"/>
      <c r="Y114" s="77"/>
      <c r="Z114" s="77"/>
      <c r="AA114" s="77"/>
      <c r="AB114" s="77"/>
      <c r="AC114" s="77"/>
    </row>
    <row r="115" spans="12:29" ht="14.25" x14ac:dyDescent="0.2">
      <c r="L115" s="77"/>
      <c r="M115" s="77"/>
      <c r="N115" s="77"/>
      <c r="O115" s="77"/>
      <c r="P115" s="77"/>
      <c r="Q115" s="77"/>
      <c r="R115" s="77"/>
      <c r="S115" s="77"/>
      <c r="T115" s="77"/>
      <c r="U115" s="77"/>
      <c r="V115" s="77"/>
      <c r="W115" s="77"/>
      <c r="X115" s="77"/>
      <c r="Y115" s="77"/>
      <c r="Z115" s="77"/>
      <c r="AA115" s="77"/>
      <c r="AB115" s="77"/>
      <c r="AC115" s="77"/>
    </row>
    <row r="116" spans="12:29" ht="14.25" x14ac:dyDescent="0.2">
      <c r="L116" s="77"/>
      <c r="M116" s="77"/>
      <c r="N116" s="77"/>
      <c r="O116" s="77"/>
      <c r="P116" s="77"/>
      <c r="Q116" s="77"/>
      <c r="R116" s="77"/>
      <c r="S116" s="77"/>
      <c r="T116" s="77"/>
      <c r="U116" s="77"/>
      <c r="V116" s="77"/>
      <c r="W116" s="77"/>
      <c r="X116" s="77"/>
      <c r="Y116" s="77"/>
      <c r="Z116" s="77"/>
      <c r="AA116" s="77"/>
      <c r="AB116" s="77"/>
      <c r="AC116" s="77"/>
    </row>
    <row r="117" spans="12:29" ht="14.25" x14ac:dyDescent="0.2">
      <c r="L117" s="77"/>
      <c r="M117" s="77"/>
      <c r="N117" s="77"/>
      <c r="O117" s="77"/>
      <c r="P117" s="77"/>
      <c r="Q117" s="77"/>
      <c r="R117" s="77"/>
      <c r="S117" s="77"/>
      <c r="T117" s="77"/>
      <c r="U117" s="77"/>
      <c r="V117" s="77"/>
      <c r="W117" s="77"/>
      <c r="X117" s="77"/>
      <c r="Y117" s="77"/>
      <c r="Z117" s="77"/>
      <c r="AA117" s="77"/>
      <c r="AB117" s="77"/>
      <c r="AC117" s="77"/>
    </row>
    <row r="118" spans="12:29" ht="14.25" x14ac:dyDescent="0.2">
      <c r="L118" s="77"/>
      <c r="M118" s="77"/>
      <c r="N118" s="77"/>
      <c r="O118" s="77"/>
      <c r="P118" s="77"/>
      <c r="Q118" s="77"/>
      <c r="R118" s="77"/>
      <c r="S118" s="77"/>
      <c r="T118" s="77"/>
      <c r="U118" s="77"/>
      <c r="V118" s="77"/>
      <c r="W118" s="77"/>
      <c r="X118" s="77"/>
      <c r="Y118" s="77"/>
      <c r="Z118" s="77"/>
      <c r="AA118" s="77"/>
      <c r="AB118" s="77"/>
      <c r="AC118" s="77"/>
    </row>
    <row r="119" spans="12:29" ht="14.25" x14ac:dyDescent="0.2">
      <c r="L119" s="77"/>
      <c r="M119" s="77"/>
      <c r="N119" s="77"/>
      <c r="O119" s="77"/>
      <c r="P119" s="77"/>
      <c r="Q119" s="77"/>
      <c r="R119" s="77"/>
      <c r="S119" s="77"/>
      <c r="T119" s="77"/>
      <c r="U119" s="77"/>
      <c r="V119" s="77"/>
      <c r="W119" s="77"/>
      <c r="X119" s="77"/>
      <c r="Y119" s="77"/>
      <c r="Z119" s="77"/>
      <c r="AA119" s="77"/>
      <c r="AB119" s="77"/>
      <c r="AC119" s="77"/>
    </row>
    <row r="120" spans="12:29" ht="14.25" x14ac:dyDescent="0.2">
      <c r="L120" s="77"/>
      <c r="M120" s="77"/>
      <c r="N120" s="77"/>
      <c r="O120" s="77"/>
      <c r="P120" s="77"/>
      <c r="Q120" s="77"/>
      <c r="R120" s="77"/>
      <c r="S120" s="77"/>
      <c r="T120" s="77"/>
      <c r="U120" s="77"/>
      <c r="V120" s="77"/>
      <c r="W120" s="77"/>
      <c r="X120" s="77"/>
      <c r="Y120" s="77"/>
      <c r="Z120" s="77"/>
      <c r="AA120" s="77"/>
      <c r="AB120" s="77"/>
      <c r="AC120" s="77"/>
    </row>
    <row r="121" spans="12:29" ht="14.25" x14ac:dyDescent="0.2">
      <c r="L121" s="77"/>
      <c r="M121" s="77"/>
      <c r="N121" s="77"/>
      <c r="O121" s="77"/>
      <c r="P121" s="77"/>
      <c r="Q121" s="77"/>
      <c r="R121" s="77"/>
      <c r="S121" s="77"/>
      <c r="T121" s="77"/>
      <c r="U121" s="77"/>
      <c r="V121" s="77"/>
      <c r="W121" s="77"/>
      <c r="X121" s="77"/>
      <c r="Y121" s="77"/>
      <c r="Z121" s="77"/>
      <c r="AA121" s="77"/>
      <c r="AB121" s="77"/>
      <c r="AC121" s="77"/>
    </row>
    <row r="122" spans="12:29" ht="14.25" x14ac:dyDescent="0.2">
      <c r="L122" s="77"/>
      <c r="M122" s="77"/>
      <c r="N122" s="77"/>
      <c r="O122" s="77"/>
      <c r="P122" s="77"/>
      <c r="Q122" s="77"/>
      <c r="R122" s="77"/>
      <c r="S122" s="77"/>
      <c r="T122" s="77"/>
      <c r="U122" s="77"/>
      <c r="V122" s="77"/>
      <c r="W122" s="77"/>
      <c r="X122" s="77"/>
      <c r="Y122" s="77"/>
      <c r="Z122" s="77"/>
      <c r="AA122" s="77"/>
      <c r="AB122" s="77"/>
      <c r="AC122" s="77"/>
    </row>
    <row r="123" spans="12:29" ht="14.25" x14ac:dyDescent="0.2">
      <c r="L123" s="77"/>
      <c r="M123" s="77"/>
      <c r="N123" s="77"/>
      <c r="O123" s="77"/>
      <c r="P123" s="77"/>
      <c r="Q123" s="77"/>
      <c r="R123" s="77"/>
      <c r="S123" s="77"/>
      <c r="T123" s="77"/>
      <c r="U123" s="77"/>
      <c r="V123" s="77"/>
      <c r="W123" s="77"/>
      <c r="X123" s="77"/>
      <c r="Y123" s="77"/>
      <c r="Z123" s="77"/>
      <c r="AA123" s="77"/>
      <c r="AB123" s="77"/>
      <c r="AC123" s="77"/>
    </row>
    <row r="124" spans="12:29" ht="14.25" x14ac:dyDescent="0.2">
      <c r="L124" s="77"/>
      <c r="M124" s="77"/>
      <c r="N124" s="77"/>
      <c r="O124" s="77"/>
      <c r="P124" s="77"/>
      <c r="Q124" s="77"/>
      <c r="R124" s="77"/>
      <c r="S124" s="77"/>
      <c r="T124" s="77"/>
      <c r="U124" s="77"/>
      <c r="V124" s="77"/>
      <c r="W124" s="77"/>
      <c r="X124" s="77"/>
      <c r="Y124" s="77"/>
      <c r="Z124" s="77"/>
      <c r="AA124" s="77"/>
      <c r="AB124" s="77"/>
      <c r="AC124" s="77"/>
    </row>
    <row r="125" spans="12:29" ht="14.25" x14ac:dyDescent="0.2">
      <c r="L125" s="77"/>
      <c r="M125" s="77"/>
      <c r="N125" s="77"/>
      <c r="O125" s="77"/>
      <c r="P125" s="77"/>
      <c r="Q125" s="77"/>
      <c r="R125" s="77"/>
      <c r="S125" s="77"/>
      <c r="T125" s="77"/>
      <c r="U125" s="77"/>
      <c r="V125" s="77"/>
      <c r="W125" s="77"/>
      <c r="X125" s="77"/>
      <c r="Y125" s="77"/>
      <c r="Z125" s="77"/>
      <c r="AA125" s="77"/>
      <c r="AB125" s="77"/>
      <c r="AC125" s="77"/>
    </row>
    <row r="126" spans="12:29" ht="14.25" x14ac:dyDescent="0.2">
      <c r="L126" s="77"/>
      <c r="M126" s="77"/>
      <c r="N126" s="77"/>
      <c r="O126" s="77"/>
      <c r="P126" s="77"/>
      <c r="Q126" s="77"/>
      <c r="R126" s="77"/>
      <c r="S126" s="77"/>
      <c r="T126" s="77"/>
      <c r="U126" s="77"/>
      <c r="V126" s="77"/>
      <c r="W126" s="77"/>
      <c r="X126" s="77"/>
      <c r="Y126" s="77"/>
      <c r="Z126" s="77"/>
      <c r="AA126" s="77"/>
      <c r="AB126" s="77"/>
      <c r="AC126" s="77"/>
    </row>
    <row r="127" spans="12:29" ht="14.25" x14ac:dyDescent="0.2">
      <c r="L127" s="77"/>
      <c r="M127" s="77"/>
      <c r="N127" s="77"/>
      <c r="O127" s="77"/>
      <c r="P127" s="77"/>
      <c r="Q127" s="77"/>
      <c r="R127" s="77"/>
      <c r="S127" s="77"/>
      <c r="T127" s="77"/>
      <c r="U127" s="77"/>
      <c r="V127" s="77"/>
      <c r="W127" s="77"/>
      <c r="X127" s="77"/>
      <c r="Y127" s="77"/>
      <c r="Z127" s="77"/>
      <c r="AA127" s="77"/>
      <c r="AB127" s="77"/>
      <c r="AC127" s="77"/>
    </row>
    <row r="128" spans="12:29" ht="14.25" x14ac:dyDescent="0.2">
      <c r="L128" s="77"/>
      <c r="M128" s="77"/>
      <c r="N128" s="77"/>
      <c r="O128" s="77"/>
      <c r="P128" s="77"/>
      <c r="Q128" s="77"/>
      <c r="R128" s="77"/>
      <c r="S128" s="77"/>
      <c r="T128" s="77"/>
      <c r="U128" s="77"/>
      <c r="V128" s="77"/>
      <c r="W128" s="77"/>
      <c r="X128" s="77"/>
      <c r="Y128" s="77"/>
      <c r="Z128" s="77"/>
      <c r="AA128" s="77"/>
      <c r="AB128" s="77"/>
      <c r="AC128" s="77"/>
    </row>
    <row r="129" spans="12:29" ht="14.25" x14ac:dyDescent="0.2">
      <c r="L129" s="77"/>
      <c r="M129" s="77"/>
      <c r="N129" s="77"/>
      <c r="O129" s="77"/>
      <c r="P129" s="77"/>
      <c r="Q129" s="77"/>
      <c r="R129" s="77"/>
      <c r="S129" s="77"/>
      <c r="T129" s="77"/>
      <c r="U129" s="77"/>
      <c r="V129" s="77"/>
      <c r="W129" s="77"/>
      <c r="X129" s="77"/>
      <c r="Y129" s="77"/>
      <c r="Z129" s="77"/>
      <c r="AA129" s="77"/>
      <c r="AB129" s="77"/>
      <c r="AC129" s="77"/>
    </row>
    <row r="130" spans="12:29" ht="14.25" x14ac:dyDescent="0.2">
      <c r="L130" s="77"/>
      <c r="M130" s="77"/>
      <c r="N130" s="77"/>
      <c r="O130" s="77"/>
      <c r="P130" s="77"/>
      <c r="Q130" s="77"/>
      <c r="R130" s="77"/>
      <c r="S130" s="77"/>
      <c r="T130" s="77"/>
      <c r="U130" s="77"/>
      <c r="V130" s="77"/>
      <c r="W130" s="77"/>
      <c r="X130" s="77"/>
      <c r="Y130" s="77"/>
      <c r="Z130" s="77"/>
      <c r="AA130" s="77"/>
      <c r="AB130" s="77"/>
      <c r="AC130" s="77"/>
    </row>
    <row r="131" spans="12:29" ht="14.25" x14ac:dyDescent="0.2">
      <c r="L131" s="77"/>
      <c r="M131" s="77"/>
      <c r="N131" s="77"/>
      <c r="O131" s="77"/>
      <c r="P131" s="77"/>
      <c r="Q131" s="77"/>
      <c r="R131" s="77"/>
      <c r="S131" s="77"/>
      <c r="T131" s="77"/>
      <c r="U131" s="77"/>
      <c r="V131" s="77"/>
      <c r="W131" s="77"/>
      <c r="X131" s="77"/>
      <c r="Y131" s="77"/>
      <c r="Z131" s="77"/>
      <c r="AA131" s="77"/>
      <c r="AB131" s="77"/>
      <c r="AC131" s="77"/>
    </row>
    <row r="132" spans="12:29" ht="14.25" x14ac:dyDescent="0.2">
      <c r="L132" s="77"/>
      <c r="M132" s="77"/>
      <c r="N132" s="77"/>
      <c r="O132" s="77"/>
      <c r="P132" s="77"/>
      <c r="Q132" s="77"/>
      <c r="R132" s="77"/>
      <c r="S132" s="77"/>
      <c r="T132" s="77"/>
      <c r="U132" s="77"/>
      <c r="V132" s="77"/>
      <c r="W132" s="77"/>
      <c r="X132" s="77"/>
      <c r="Y132" s="77"/>
      <c r="Z132" s="77"/>
      <c r="AA132" s="77"/>
      <c r="AB132" s="77"/>
      <c r="AC132" s="77"/>
    </row>
    <row r="133" spans="12:29" ht="14.25" x14ac:dyDescent="0.2">
      <c r="L133" s="77"/>
      <c r="M133" s="77"/>
      <c r="N133" s="77"/>
      <c r="O133" s="77"/>
      <c r="P133" s="77"/>
      <c r="Q133" s="77"/>
      <c r="R133" s="77"/>
      <c r="S133" s="77"/>
      <c r="T133" s="77"/>
      <c r="U133" s="77"/>
      <c r="V133" s="77"/>
      <c r="W133" s="77"/>
      <c r="X133" s="77"/>
      <c r="Y133" s="77"/>
      <c r="Z133" s="77"/>
      <c r="AA133" s="77"/>
      <c r="AB133" s="77"/>
      <c r="AC133" s="77"/>
    </row>
    <row r="134" spans="12:29" ht="14.25" x14ac:dyDescent="0.2">
      <c r="L134" s="77"/>
      <c r="M134" s="77"/>
      <c r="N134" s="77"/>
      <c r="O134" s="77"/>
      <c r="P134" s="77"/>
      <c r="Q134" s="77"/>
      <c r="R134" s="77"/>
      <c r="S134" s="77"/>
      <c r="T134" s="77"/>
      <c r="U134" s="77"/>
      <c r="V134" s="77"/>
      <c r="W134" s="77"/>
      <c r="X134" s="77"/>
      <c r="Y134" s="77"/>
      <c r="Z134" s="77"/>
      <c r="AA134" s="77"/>
      <c r="AB134" s="77"/>
      <c r="AC134" s="77"/>
    </row>
    <row r="135" spans="12:29" ht="14.25" x14ac:dyDescent="0.2">
      <c r="L135" s="77"/>
      <c r="M135" s="77"/>
      <c r="N135" s="77"/>
      <c r="O135" s="77"/>
      <c r="P135" s="77"/>
      <c r="Q135" s="77"/>
      <c r="R135" s="77"/>
      <c r="S135" s="77"/>
      <c r="T135" s="77"/>
      <c r="U135" s="77"/>
      <c r="V135" s="77"/>
      <c r="W135" s="77"/>
      <c r="X135" s="77"/>
      <c r="Y135" s="77"/>
      <c r="Z135" s="77"/>
      <c r="AA135" s="77"/>
      <c r="AB135" s="77"/>
      <c r="AC135" s="77"/>
    </row>
    <row r="136" spans="12:29" ht="14.25" x14ac:dyDescent="0.2">
      <c r="L136" s="77"/>
      <c r="M136" s="77"/>
      <c r="N136" s="77"/>
      <c r="O136" s="77"/>
      <c r="P136" s="77"/>
      <c r="Q136" s="77"/>
      <c r="R136" s="77"/>
      <c r="S136" s="77"/>
      <c r="T136" s="77"/>
      <c r="U136" s="77"/>
      <c r="V136" s="77"/>
      <c r="W136" s="77"/>
      <c r="X136" s="77"/>
      <c r="Y136" s="77"/>
      <c r="Z136" s="77"/>
      <c r="AA136" s="77"/>
      <c r="AB136" s="77"/>
      <c r="AC136" s="77"/>
    </row>
    <row r="137" spans="12:29" ht="14.25" x14ac:dyDescent="0.2">
      <c r="L137" s="77"/>
      <c r="M137" s="77"/>
      <c r="N137" s="77"/>
      <c r="O137" s="77"/>
      <c r="P137" s="77"/>
      <c r="Q137" s="77"/>
      <c r="R137" s="77"/>
      <c r="S137" s="77"/>
      <c r="T137" s="77"/>
      <c r="U137" s="77"/>
      <c r="V137" s="77"/>
      <c r="W137" s="77"/>
      <c r="X137" s="77"/>
      <c r="Y137" s="77"/>
      <c r="Z137" s="77"/>
      <c r="AA137" s="77"/>
      <c r="AB137" s="77"/>
      <c r="AC137" s="77"/>
    </row>
    <row r="138" spans="12:29" ht="14.25" x14ac:dyDescent="0.2">
      <c r="L138" s="77"/>
      <c r="M138" s="77"/>
      <c r="N138" s="77"/>
      <c r="O138" s="77"/>
      <c r="P138" s="77"/>
      <c r="Q138" s="77"/>
      <c r="R138" s="77"/>
      <c r="S138" s="77"/>
      <c r="T138" s="77"/>
      <c r="U138" s="77"/>
      <c r="V138" s="77"/>
      <c r="W138" s="77"/>
      <c r="X138" s="77"/>
      <c r="Y138" s="77"/>
      <c r="Z138" s="77"/>
      <c r="AA138" s="77"/>
      <c r="AB138" s="77"/>
      <c r="AC138" s="77"/>
    </row>
    <row r="139" spans="12:29" ht="14.25" x14ac:dyDescent="0.2">
      <c r="L139" s="77"/>
      <c r="M139" s="77"/>
      <c r="N139" s="77"/>
      <c r="O139" s="77"/>
      <c r="P139" s="77"/>
      <c r="Q139" s="77"/>
      <c r="R139" s="77"/>
      <c r="S139" s="77"/>
      <c r="T139" s="77"/>
      <c r="U139" s="77"/>
      <c r="V139" s="77"/>
      <c r="W139" s="77"/>
      <c r="X139" s="77"/>
      <c r="Y139" s="77"/>
      <c r="Z139" s="77"/>
      <c r="AA139" s="77"/>
      <c r="AB139" s="77"/>
      <c r="AC139" s="77"/>
    </row>
    <row r="140" spans="12:29" ht="14.25" x14ac:dyDescent="0.2">
      <c r="L140" s="77"/>
      <c r="M140" s="77"/>
      <c r="N140" s="77"/>
      <c r="O140" s="77"/>
      <c r="P140" s="77"/>
      <c r="Q140" s="77"/>
      <c r="R140" s="77"/>
      <c r="S140" s="77"/>
      <c r="T140" s="77"/>
      <c r="U140" s="77"/>
      <c r="V140" s="77"/>
      <c r="W140" s="77"/>
      <c r="X140" s="77"/>
      <c r="Y140" s="77"/>
      <c r="Z140" s="77"/>
      <c r="AA140" s="77"/>
      <c r="AB140" s="77"/>
      <c r="AC140" s="77"/>
    </row>
    <row r="141" spans="12:29" ht="14.25" x14ac:dyDescent="0.2">
      <c r="L141" s="77"/>
      <c r="M141" s="77"/>
      <c r="N141" s="77"/>
      <c r="O141" s="77"/>
      <c r="P141" s="77"/>
      <c r="Q141" s="77"/>
      <c r="R141" s="77"/>
      <c r="S141" s="77"/>
      <c r="T141" s="77"/>
      <c r="U141" s="77"/>
      <c r="V141" s="77"/>
      <c r="W141" s="77"/>
      <c r="X141" s="77"/>
      <c r="Y141" s="77"/>
      <c r="Z141" s="77"/>
      <c r="AA141" s="77"/>
      <c r="AB141" s="77"/>
      <c r="AC141" s="77"/>
    </row>
    <row r="142" spans="12:29" ht="14.25" x14ac:dyDescent="0.2">
      <c r="L142" s="77"/>
      <c r="M142" s="77"/>
      <c r="N142" s="77"/>
      <c r="O142" s="77"/>
      <c r="P142" s="77"/>
      <c r="Q142" s="77"/>
      <c r="R142" s="77"/>
      <c r="S142" s="77"/>
      <c r="T142" s="77"/>
      <c r="U142" s="77"/>
      <c r="V142" s="77"/>
      <c r="W142" s="77"/>
      <c r="X142" s="77"/>
      <c r="Y142" s="77"/>
      <c r="Z142" s="77"/>
      <c r="AA142" s="77"/>
      <c r="AB142" s="77"/>
      <c r="AC142" s="77"/>
    </row>
    <row r="143" spans="12:29" ht="14.25" x14ac:dyDescent="0.2">
      <c r="L143" s="77"/>
      <c r="M143" s="77"/>
      <c r="N143" s="77"/>
      <c r="O143" s="77"/>
      <c r="P143" s="77"/>
      <c r="Q143" s="77"/>
      <c r="R143" s="77"/>
      <c r="S143" s="77"/>
      <c r="T143" s="77"/>
      <c r="U143" s="77"/>
      <c r="V143" s="77"/>
      <c r="W143" s="77"/>
      <c r="X143" s="77"/>
      <c r="Y143" s="77"/>
      <c r="Z143" s="77"/>
      <c r="AA143" s="77"/>
      <c r="AB143" s="77"/>
      <c r="AC143" s="77"/>
    </row>
    <row r="144" spans="12:29" ht="14.25" x14ac:dyDescent="0.2">
      <c r="L144" s="77"/>
      <c r="M144" s="77"/>
      <c r="N144" s="77"/>
      <c r="O144" s="77"/>
      <c r="P144" s="77"/>
      <c r="Q144" s="77"/>
      <c r="R144" s="77"/>
      <c r="S144" s="77"/>
      <c r="T144" s="77"/>
      <c r="U144" s="77"/>
      <c r="V144" s="77"/>
      <c r="W144" s="77"/>
      <c r="X144" s="77"/>
      <c r="Y144" s="77"/>
      <c r="Z144" s="77"/>
      <c r="AA144" s="77"/>
      <c r="AB144" s="77"/>
      <c r="AC144" s="77"/>
    </row>
    <row r="145" spans="12:29" ht="14.25" x14ac:dyDescent="0.2">
      <c r="L145" s="77"/>
      <c r="M145" s="77"/>
      <c r="N145" s="77"/>
      <c r="O145" s="77"/>
      <c r="P145" s="77"/>
      <c r="Q145" s="77"/>
      <c r="R145" s="77"/>
      <c r="S145" s="77"/>
      <c r="T145" s="77"/>
      <c r="U145" s="77"/>
      <c r="V145" s="77"/>
      <c r="W145" s="77"/>
      <c r="X145" s="77"/>
      <c r="Y145" s="77"/>
      <c r="Z145" s="77"/>
      <c r="AA145" s="77"/>
      <c r="AB145" s="77"/>
      <c r="AC145" s="77"/>
    </row>
    <row r="146" spans="12:29" ht="14.25" x14ac:dyDescent="0.2">
      <c r="L146" s="77"/>
      <c r="M146" s="77"/>
      <c r="N146" s="77"/>
      <c r="O146" s="77"/>
      <c r="P146" s="77"/>
      <c r="Q146" s="77"/>
      <c r="R146" s="77"/>
      <c r="S146" s="77"/>
      <c r="T146" s="77"/>
      <c r="U146" s="77"/>
      <c r="V146" s="77"/>
      <c r="W146" s="77"/>
      <c r="X146" s="77"/>
      <c r="Y146" s="77"/>
      <c r="Z146" s="77"/>
      <c r="AA146" s="77"/>
      <c r="AB146" s="77"/>
      <c r="AC146" s="77"/>
    </row>
    <row r="147" spans="12:29" ht="14.25" x14ac:dyDescent="0.2">
      <c r="L147" s="77"/>
      <c r="M147" s="77"/>
      <c r="N147" s="77"/>
      <c r="O147" s="77"/>
      <c r="P147" s="77"/>
      <c r="Q147" s="77"/>
      <c r="R147" s="77"/>
      <c r="S147" s="77"/>
      <c r="T147" s="77"/>
      <c r="U147" s="77"/>
      <c r="V147" s="77"/>
      <c r="W147" s="77"/>
      <c r="X147" s="77"/>
      <c r="Y147" s="77"/>
      <c r="Z147" s="77"/>
      <c r="AA147" s="77"/>
      <c r="AB147" s="77"/>
      <c r="AC147" s="77"/>
    </row>
    <row r="148" spans="12:29" ht="14.25" x14ac:dyDescent="0.2">
      <c r="L148" s="77"/>
      <c r="M148" s="77"/>
      <c r="N148" s="77"/>
      <c r="O148" s="77"/>
      <c r="P148" s="77"/>
      <c r="Q148" s="77"/>
      <c r="R148" s="77"/>
      <c r="S148" s="77"/>
      <c r="T148" s="77"/>
      <c r="U148" s="77"/>
      <c r="V148" s="77"/>
      <c r="W148" s="77"/>
      <c r="X148" s="77"/>
      <c r="Y148" s="77"/>
      <c r="Z148" s="77"/>
      <c r="AA148" s="77"/>
      <c r="AB148" s="77"/>
      <c r="AC148" s="77"/>
    </row>
    <row r="149" spans="12:29" ht="14.25" x14ac:dyDescent="0.2">
      <c r="L149" s="77"/>
      <c r="M149" s="77"/>
      <c r="N149" s="77"/>
      <c r="O149" s="77"/>
      <c r="P149" s="77"/>
      <c r="Q149" s="77"/>
      <c r="R149" s="77"/>
      <c r="S149" s="77"/>
      <c r="T149" s="77"/>
      <c r="U149" s="77"/>
      <c r="V149" s="77"/>
      <c r="W149" s="77"/>
      <c r="X149" s="77"/>
      <c r="Y149" s="77"/>
      <c r="Z149" s="77"/>
      <c r="AA149" s="77"/>
      <c r="AB149" s="77"/>
      <c r="AC149" s="77"/>
    </row>
    <row r="150" spans="12:29" ht="14.25" x14ac:dyDescent="0.2">
      <c r="L150" s="77"/>
      <c r="M150" s="77"/>
      <c r="N150" s="77"/>
      <c r="O150" s="77"/>
      <c r="P150" s="77"/>
      <c r="Q150" s="77"/>
      <c r="R150" s="77"/>
      <c r="S150" s="77"/>
      <c r="T150" s="77"/>
      <c r="U150" s="77"/>
      <c r="V150" s="77"/>
      <c r="W150" s="77"/>
      <c r="X150" s="77"/>
      <c r="Y150" s="77"/>
      <c r="Z150" s="77"/>
      <c r="AA150" s="77"/>
      <c r="AB150" s="77"/>
      <c r="AC150" s="77"/>
    </row>
    <row r="151" spans="12:29" ht="14.25" x14ac:dyDescent="0.2">
      <c r="L151" s="77"/>
      <c r="M151" s="77"/>
      <c r="N151" s="77"/>
      <c r="O151" s="77"/>
      <c r="P151" s="77"/>
      <c r="Q151" s="77"/>
      <c r="R151" s="77"/>
      <c r="S151" s="77"/>
      <c r="T151" s="77"/>
      <c r="U151" s="77"/>
      <c r="V151" s="77"/>
      <c r="W151" s="77"/>
      <c r="X151" s="77"/>
      <c r="Y151" s="77"/>
      <c r="Z151" s="77"/>
      <c r="AA151" s="77"/>
      <c r="AB151" s="77"/>
      <c r="AC151" s="77"/>
    </row>
    <row r="152" spans="12:29" ht="14.25" x14ac:dyDescent="0.2">
      <c r="L152" s="77"/>
      <c r="M152" s="77"/>
      <c r="N152" s="77"/>
      <c r="O152" s="77"/>
      <c r="P152" s="77"/>
      <c r="Q152" s="77"/>
      <c r="R152" s="77"/>
      <c r="S152" s="77"/>
      <c r="T152" s="77"/>
      <c r="U152" s="77"/>
      <c r="V152" s="77"/>
      <c r="W152" s="77"/>
      <c r="X152" s="77"/>
      <c r="Y152" s="77"/>
      <c r="Z152" s="77"/>
      <c r="AA152" s="77"/>
      <c r="AB152" s="77"/>
      <c r="AC152" s="77"/>
    </row>
    <row r="153" spans="12:29" ht="14.25" x14ac:dyDescent="0.2">
      <c r="L153" s="77"/>
      <c r="M153" s="77"/>
      <c r="N153" s="77"/>
      <c r="O153" s="77"/>
      <c r="P153" s="77"/>
      <c r="Q153" s="77"/>
      <c r="R153" s="77"/>
      <c r="S153" s="77"/>
      <c r="T153" s="77"/>
      <c r="U153" s="77"/>
      <c r="V153" s="77"/>
      <c r="W153" s="77"/>
      <c r="X153" s="77"/>
      <c r="Y153" s="77"/>
      <c r="Z153" s="77"/>
      <c r="AA153" s="77"/>
      <c r="AB153" s="77"/>
      <c r="AC153" s="77"/>
    </row>
    <row r="154" spans="12:29" ht="14.25" x14ac:dyDescent="0.2">
      <c r="L154" s="77"/>
      <c r="M154" s="77"/>
      <c r="N154" s="77"/>
      <c r="O154" s="77"/>
      <c r="P154" s="77"/>
      <c r="Q154" s="77"/>
      <c r="R154" s="77"/>
      <c r="S154" s="77"/>
      <c r="T154" s="77"/>
      <c r="U154" s="77"/>
      <c r="V154" s="77"/>
      <c r="W154" s="77"/>
      <c r="X154" s="77"/>
      <c r="Y154" s="77"/>
      <c r="Z154" s="77"/>
      <c r="AA154" s="77"/>
      <c r="AB154" s="77"/>
      <c r="AC154" s="77"/>
    </row>
    <row r="155" spans="12:29" ht="14.25" x14ac:dyDescent="0.2">
      <c r="L155" s="77"/>
      <c r="M155" s="77"/>
      <c r="N155" s="77"/>
      <c r="O155" s="77"/>
      <c r="P155" s="77"/>
      <c r="Q155" s="77"/>
      <c r="R155" s="77"/>
      <c r="S155" s="77"/>
      <c r="T155" s="77"/>
      <c r="U155" s="77"/>
      <c r="V155" s="77"/>
      <c r="W155" s="77"/>
      <c r="X155" s="77"/>
      <c r="Y155" s="77"/>
      <c r="Z155" s="77"/>
      <c r="AA155" s="77"/>
      <c r="AB155" s="77"/>
      <c r="AC155" s="77"/>
    </row>
    <row r="156" spans="12:29" ht="14.25" x14ac:dyDescent="0.2">
      <c r="L156" s="77"/>
      <c r="M156" s="77"/>
      <c r="N156" s="77"/>
      <c r="O156" s="77"/>
      <c r="P156" s="77"/>
      <c r="Q156" s="77"/>
      <c r="R156" s="77"/>
      <c r="S156" s="77"/>
      <c r="T156" s="77"/>
      <c r="U156" s="77"/>
      <c r="V156" s="77"/>
      <c r="W156" s="77"/>
      <c r="X156" s="77"/>
      <c r="Y156" s="77"/>
      <c r="Z156" s="77"/>
      <c r="AA156" s="77"/>
      <c r="AB156" s="77"/>
      <c r="AC156" s="77"/>
    </row>
    <row r="157" spans="12:29" ht="14.25" x14ac:dyDescent="0.2">
      <c r="L157" s="77"/>
      <c r="M157" s="77"/>
      <c r="N157" s="77"/>
      <c r="O157" s="77"/>
      <c r="P157" s="77"/>
      <c r="Q157" s="77"/>
      <c r="R157" s="77"/>
      <c r="S157" s="77"/>
      <c r="T157" s="77"/>
      <c r="U157" s="77"/>
      <c r="V157" s="77"/>
      <c r="W157" s="77"/>
      <c r="X157" s="77"/>
      <c r="Y157" s="77"/>
      <c r="Z157" s="77"/>
      <c r="AA157" s="77"/>
      <c r="AB157" s="77"/>
      <c r="AC157" s="77"/>
    </row>
    <row r="158" spans="12:29" ht="14.25" x14ac:dyDescent="0.2">
      <c r="L158" s="77"/>
      <c r="M158" s="77"/>
      <c r="N158" s="77"/>
      <c r="O158" s="77"/>
      <c r="P158" s="77"/>
      <c r="Q158" s="77"/>
      <c r="R158" s="77"/>
      <c r="S158" s="77"/>
      <c r="T158" s="77"/>
      <c r="U158" s="77"/>
      <c r="V158" s="77"/>
      <c r="W158" s="77"/>
      <c r="X158" s="77"/>
      <c r="Y158" s="77"/>
      <c r="Z158" s="77"/>
      <c r="AA158" s="77"/>
      <c r="AB158" s="77"/>
      <c r="AC158" s="77"/>
    </row>
    <row r="159" spans="12:29" ht="14.25" x14ac:dyDescent="0.2">
      <c r="L159" s="77"/>
      <c r="M159" s="77"/>
      <c r="N159" s="77"/>
      <c r="O159" s="77"/>
      <c r="P159" s="77"/>
      <c r="Q159" s="77"/>
      <c r="R159" s="77"/>
      <c r="S159" s="77"/>
      <c r="T159" s="77"/>
      <c r="U159" s="77"/>
      <c r="V159" s="77"/>
      <c r="W159" s="77"/>
      <c r="X159" s="77"/>
      <c r="Y159" s="77"/>
      <c r="Z159" s="77"/>
      <c r="AA159" s="77"/>
      <c r="AB159" s="77"/>
      <c r="AC159" s="77"/>
    </row>
    <row r="160" spans="12:29" ht="14.25" x14ac:dyDescent="0.2">
      <c r="L160" s="77"/>
      <c r="M160" s="77"/>
      <c r="N160" s="77"/>
      <c r="O160" s="77"/>
      <c r="P160" s="77"/>
      <c r="Q160" s="77"/>
      <c r="R160" s="77"/>
      <c r="S160" s="77"/>
      <c r="T160" s="77"/>
      <c r="U160" s="77"/>
      <c r="V160" s="77"/>
      <c r="W160" s="77"/>
      <c r="X160" s="77"/>
      <c r="Y160" s="77"/>
      <c r="Z160" s="77"/>
      <c r="AA160" s="77"/>
      <c r="AB160" s="77"/>
      <c r="AC160" s="77"/>
    </row>
    <row r="161" spans="12:29" ht="14.25" x14ac:dyDescent="0.2">
      <c r="L161" s="77"/>
      <c r="M161" s="77"/>
      <c r="N161" s="77"/>
      <c r="O161" s="77"/>
      <c r="P161" s="77"/>
      <c r="Q161" s="77"/>
      <c r="R161" s="77"/>
      <c r="S161" s="77"/>
      <c r="T161" s="77"/>
      <c r="U161" s="77"/>
      <c r="V161" s="77"/>
      <c r="W161" s="77"/>
      <c r="X161" s="77"/>
      <c r="Y161" s="77"/>
      <c r="Z161" s="77"/>
      <c r="AA161" s="77"/>
      <c r="AB161" s="77"/>
      <c r="AC161" s="77"/>
    </row>
    <row r="162" spans="12:29" ht="14.25" x14ac:dyDescent="0.2">
      <c r="L162" s="77"/>
      <c r="M162" s="77"/>
      <c r="N162" s="77"/>
      <c r="O162" s="77"/>
      <c r="P162" s="77"/>
      <c r="Q162" s="77"/>
      <c r="R162" s="77"/>
      <c r="S162" s="77"/>
      <c r="T162" s="77"/>
      <c r="U162" s="77"/>
      <c r="V162" s="77"/>
      <c r="W162" s="77"/>
      <c r="X162" s="77"/>
      <c r="Y162" s="77"/>
      <c r="Z162" s="77"/>
      <c r="AA162" s="77"/>
      <c r="AB162" s="77"/>
      <c r="AC162" s="77"/>
    </row>
    <row r="163" spans="12:29" ht="14.25" x14ac:dyDescent="0.2">
      <c r="L163" s="77"/>
      <c r="M163" s="77"/>
      <c r="N163" s="77"/>
      <c r="O163" s="77"/>
      <c r="P163" s="77"/>
      <c r="Q163" s="77"/>
      <c r="R163" s="77"/>
      <c r="S163" s="77"/>
      <c r="T163" s="77"/>
      <c r="U163" s="77"/>
      <c r="V163" s="77"/>
      <c r="W163" s="77"/>
      <c r="X163" s="77"/>
      <c r="Y163" s="77"/>
      <c r="Z163" s="77"/>
      <c r="AA163" s="77"/>
      <c r="AB163" s="77"/>
      <c r="AC163" s="77"/>
    </row>
    <row r="164" spans="12:29" ht="14.25" x14ac:dyDescent="0.2">
      <c r="L164" s="77"/>
      <c r="M164" s="77"/>
      <c r="N164" s="77"/>
      <c r="O164" s="77"/>
      <c r="P164" s="77"/>
      <c r="Q164" s="77"/>
      <c r="R164" s="77"/>
      <c r="S164" s="77"/>
      <c r="T164" s="77"/>
      <c r="U164" s="77"/>
      <c r="V164" s="77"/>
      <c r="W164" s="77"/>
      <c r="X164" s="77"/>
      <c r="Y164" s="77"/>
      <c r="Z164" s="77"/>
      <c r="AA164" s="77"/>
      <c r="AB164" s="77"/>
      <c r="AC164" s="77"/>
    </row>
    <row r="165" spans="12:29" ht="14.25" x14ac:dyDescent="0.2">
      <c r="L165" s="77"/>
      <c r="M165" s="77"/>
      <c r="N165" s="77"/>
      <c r="O165" s="77"/>
      <c r="P165" s="77"/>
      <c r="Q165" s="77"/>
      <c r="R165" s="77"/>
      <c r="S165" s="77"/>
      <c r="T165" s="77"/>
      <c r="U165" s="77"/>
      <c r="V165" s="77"/>
      <c r="W165" s="77"/>
      <c r="X165" s="77"/>
      <c r="Y165" s="77"/>
      <c r="Z165" s="77"/>
      <c r="AA165" s="77"/>
      <c r="AB165" s="77"/>
      <c r="AC165" s="77"/>
    </row>
    <row r="166" spans="12:29" ht="14.25" x14ac:dyDescent="0.2">
      <c r="L166" s="77"/>
      <c r="M166" s="77"/>
      <c r="N166" s="77"/>
      <c r="O166" s="77"/>
      <c r="P166" s="77"/>
      <c r="Q166" s="77"/>
      <c r="R166" s="77"/>
      <c r="S166" s="77"/>
      <c r="T166" s="77"/>
      <c r="U166" s="77"/>
      <c r="V166" s="77"/>
      <c r="W166" s="77"/>
      <c r="X166" s="77"/>
      <c r="Y166" s="77"/>
      <c r="Z166" s="77"/>
      <c r="AA166" s="77"/>
      <c r="AB166" s="77"/>
      <c r="AC166" s="77"/>
    </row>
    <row r="167" spans="12:29" ht="14.25" x14ac:dyDescent="0.2">
      <c r="L167" s="77"/>
      <c r="M167" s="77"/>
      <c r="N167" s="77"/>
      <c r="O167" s="77"/>
      <c r="P167" s="77"/>
      <c r="Q167" s="77"/>
      <c r="R167" s="77"/>
      <c r="S167" s="77"/>
      <c r="T167" s="77"/>
      <c r="U167" s="77"/>
      <c r="V167" s="77"/>
      <c r="W167" s="77"/>
      <c r="X167" s="77"/>
      <c r="Y167" s="77"/>
      <c r="Z167" s="77"/>
      <c r="AA167" s="77"/>
      <c r="AB167" s="77"/>
      <c r="AC167" s="77"/>
    </row>
    <row r="168" spans="12:29" ht="14.25" x14ac:dyDescent="0.2">
      <c r="L168" s="77"/>
      <c r="M168" s="77"/>
      <c r="N168" s="77"/>
      <c r="O168" s="77"/>
      <c r="P168" s="77"/>
      <c r="Q168" s="77"/>
      <c r="R168" s="77"/>
      <c r="S168" s="77"/>
      <c r="T168" s="77"/>
      <c r="U168" s="77"/>
      <c r="V168" s="77"/>
      <c r="W168" s="77"/>
      <c r="X168" s="77"/>
      <c r="Y168" s="77"/>
      <c r="Z168" s="77"/>
      <c r="AA168" s="77"/>
      <c r="AB168" s="77"/>
      <c r="AC168" s="77"/>
    </row>
    <row r="169" spans="12:29" ht="14.25" x14ac:dyDescent="0.2">
      <c r="L169" s="77"/>
      <c r="M169" s="77"/>
      <c r="N169" s="77"/>
      <c r="O169" s="77"/>
      <c r="P169" s="77"/>
      <c r="Q169" s="77"/>
      <c r="R169" s="77"/>
      <c r="S169" s="77"/>
      <c r="T169" s="77"/>
      <c r="U169" s="77"/>
      <c r="V169" s="77"/>
      <c r="W169" s="77"/>
      <c r="X169" s="77"/>
      <c r="Y169" s="77"/>
      <c r="Z169" s="77"/>
      <c r="AA169" s="77"/>
      <c r="AB169" s="77"/>
      <c r="AC169" s="77"/>
    </row>
    <row r="170" spans="12:29" ht="14.25" x14ac:dyDescent="0.2">
      <c r="L170" s="77"/>
      <c r="M170" s="77"/>
      <c r="N170" s="77"/>
      <c r="O170" s="77"/>
      <c r="P170" s="77"/>
      <c r="Q170" s="77"/>
      <c r="R170" s="77"/>
      <c r="S170" s="77"/>
      <c r="T170" s="77"/>
      <c r="U170" s="77"/>
      <c r="V170" s="77"/>
      <c r="W170" s="77"/>
      <c r="X170" s="77"/>
      <c r="Y170" s="77"/>
      <c r="Z170" s="77"/>
      <c r="AA170" s="77"/>
      <c r="AB170" s="77"/>
      <c r="AC170" s="77"/>
    </row>
    <row r="171" spans="12:29" ht="14.25" x14ac:dyDescent="0.2">
      <c r="L171" s="77"/>
      <c r="M171" s="77"/>
      <c r="N171" s="77"/>
      <c r="O171" s="77"/>
      <c r="P171" s="77"/>
      <c r="Q171" s="77"/>
      <c r="R171" s="77"/>
      <c r="S171" s="77"/>
      <c r="T171" s="77"/>
      <c r="U171" s="77"/>
      <c r="V171" s="77"/>
      <c r="W171" s="77"/>
      <c r="X171" s="77"/>
      <c r="Y171" s="77"/>
      <c r="Z171" s="77"/>
      <c r="AA171" s="77"/>
      <c r="AB171" s="77"/>
      <c r="AC171" s="77"/>
    </row>
    <row r="172" spans="12:29" ht="14.25" x14ac:dyDescent="0.2">
      <c r="L172" s="77"/>
      <c r="M172" s="77"/>
      <c r="N172" s="77"/>
      <c r="O172" s="77"/>
      <c r="P172" s="77"/>
      <c r="Q172" s="77"/>
      <c r="R172" s="77"/>
      <c r="S172" s="77"/>
      <c r="T172" s="77"/>
      <c r="U172" s="77"/>
      <c r="V172" s="77"/>
      <c r="W172" s="77"/>
      <c r="X172" s="77"/>
      <c r="Y172" s="77"/>
      <c r="Z172" s="77"/>
      <c r="AA172" s="77"/>
      <c r="AB172" s="77"/>
      <c r="AC172" s="77"/>
    </row>
    <row r="173" spans="12:29" ht="14.25" x14ac:dyDescent="0.2">
      <c r="L173" s="77"/>
      <c r="M173" s="77"/>
      <c r="N173" s="77"/>
      <c r="O173" s="77"/>
      <c r="P173" s="77"/>
      <c r="Q173" s="77"/>
      <c r="R173" s="77"/>
      <c r="S173" s="77"/>
      <c r="T173" s="77"/>
      <c r="U173" s="77"/>
      <c r="V173" s="77"/>
      <c r="W173" s="77"/>
      <c r="X173" s="77"/>
      <c r="Y173" s="77"/>
      <c r="Z173" s="77"/>
      <c r="AA173" s="77"/>
      <c r="AB173" s="77"/>
      <c r="AC173" s="77"/>
    </row>
    <row r="174" spans="12:29" ht="14.25" x14ac:dyDescent="0.2">
      <c r="L174" s="77"/>
      <c r="M174" s="77"/>
      <c r="N174" s="77"/>
      <c r="O174" s="77"/>
      <c r="P174" s="77"/>
      <c r="Q174" s="77"/>
      <c r="R174" s="77"/>
      <c r="S174" s="77"/>
      <c r="T174" s="77"/>
      <c r="U174" s="77"/>
      <c r="V174" s="77"/>
      <c r="W174" s="77"/>
      <c r="X174" s="77"/>
      <c r="Y174" s="77"/>
      <c r="Z174" s="77"/>
      <c r="AA174" s="77"/>
      <c r="AB174" s="77"/>
      <c r="AC174" s="77"/>
    </row>
    <row r="175" spans="12:29" ht="14.25" x14ac:dyDescent="0.2">
      <c r="L175" s="77"/>
      <c r="M175" s="77"/>
      <c r="N175" s="77"/>
      <c r="O175" s="77"/>
      <c r="P175" s="77"/>
      <c r="Q175" s="77"/>
      <c r="R175" s="77"/>
      <c r="S175" s="77"/>
      <c r="T175" s="77"/>
      <c r="U175" s="77"/>
      <c r="V175" s="77"/>
      <c r="W175" s="77"/>
      <c r="X175" s="77"/>
      <c r="Y175" s="77"/>
      <c r="Z175" s="77"/>
      <c r="AA175" s="77"/>
      <c r="AB175" s="77"/>
      <c r="AC175" s="77"/>
    </row>
    <row r="176" spans="12:29" ht="14.25" x14ac:dyDescent="0.2">
      <c r="L176" s="77"/>
      <c r="M176" s="77"/>
      <c r="N176" s="77"/>
      <c r="O176" s="77"/>
      <c r="P176" s="77"/>
      <c r="Q176" s="77"/>
      <c r="R176" s="77"/>
      <c r="S176" s="77"/>
      <c r="T176" s="77"/>
      <c r="U176" s="77"/>
      <c r="V176" s="77"/>
      <c r="W176" s="77"/>
      <c r="X176" s="77"/>
      <c r="Y176" s="77"/>
      <c r="Z176" s="77"/>
      <c r="AA176" s="77"/>
      <c r="AB176" s="77"/>
      <c r="AC176" s="77"/>
    </row>
    <row r="177" spans="12:29" ht="14.25" x14ac:dyDescent="0.2">
      <c r="L177" s="77"/>
      <c r="M177" s="77"/>
      <c r="N177" s="77"/>
      <c r="O177" s="77"/>
      <c r="P177" s="77"/>
      <c r="Q177" s="77"/>
      <c r="R177" s="77"/>
      <c r="S177" s="77"/>
      <c r="T177" s="77"/>
      <c r="U177" s="77"/>
      <c r="V177" s="77"/>
      <c r="W177" s="77"/>
      <c r="X177" s="77"/>
      <c r="Y177" s="77"/>
      <c r="Z177" s="77"/>
      <c r="AA177" s="77"/>
      <c r="AB177" s="77"/>
      <c r="AC177" s="77"/>
    </row>
    <row r="178" spans="12:29" ht="14.25" x14ac:dyDescent="0.2">
      <c r="L178" s="77"/>
      <c r="M178" s="77"/>
      <c r="N178" s="77"/>
      <c r="O178" s="77"/>
      <c r="P178" s="77"/>
      <c r="Q178" s="77"/>
      <c r="R178" s="77"/>
      <c r="S178" s="77"/>
      <c r="T178" s="77"/>
      <c r="U178" s="77"/>
      <c r="V178" s="77"/>
      <c r="W178" s="77"/>
      <c r="X178" s="77"/>
      <c r="Y178" s="77"/>
      <c r="Z178" s="77"/>
      <c r="AA178" s="77"/>
      <c r="AB178" s="77"/>
      <c r="AC178" s="77"/>
    </row>
    <row r="179" spans="12:29" ht="14.25" x14ac:dyDescent="0.2">
      <c r="L179" s="77"/>
      <c r="M179" s="77"/>
      <c r="N179" s="77"/>
      <c r="O179" s="77"/>
      <c r="P179" s="77"/>
      <c r="Q179" s="77"/>
      <c r="R179" s="77"/>
      <c r="S179" s="77"/>
      <c r="T179" s="77"/>
      <c r="U179" s="77"/>
      <c r="V179" s="77"/>
      <c r="W179" s="77"/>
      <c r="X179" s="77"/>
      <c r="Y179" s="77"/>
      <c r="Z179" s="77"/>
      <c r="AA179" s="77"/>
      <c r="AB179" s="77"/>
      <c r="AC179" s="77"/>
    </row>
    <row r="180" spans="12:29" ht="14.25" x14ac:dyDescent="0.2">
      <c r="L180" s="77"/>
      <c r="M180" s="77"/>
      <c r="N180" s="77"/>
      <c r="O180" s="77"/>
      <c r="P180" s="77"/>
      <c r="Q180" s="77"/>
      <c r="R180" s="77"/>
      <c r="S180" s="77"/>
      <c r="T180" s="77"/>
      <c r="U180" s="77"/>
      <c r="V180" s="77"/>
      <c r="W180" s="77"/>
      <c r="X180" s="77"/>
      <c r="Y180" s="77"/>
      <c r="Z180" s="77"/>
      <c r="AA180" s="77"/>
      <c r="AB180" s="77"/>
      <c r="AC180" s="77"/>
    </row>
    <row r="181" spans="12:29" ht="14.25" x14ac:dyDescent="0.2">
      <c r="L181" s="77"/>
      <c r="M181" s="77"/>
      <c r="N181" s="77"/>
      <c r="O181" s="77"/>
      <c r="P181" s="77"/>
      <c r="Q181" s="77"/>
      <c r="R181" s="77"/>
      <c r="S181" s="77"/>
      <c r="T181" s="77"/>
      <c r="U181" s="77"/>
      <c r="V181" s="77"/>
      <c r="W181" s="77"/>
      <c r="X181" s="77"/>
      <c r="Y181" s="77"/>
      <c r="Z181" s="77"/>
      <c r="AA181" s="77"/>
      <c r="AB181" s="77"/>
      <c r="AC181" s="77"/>
    </row>
    <row r="182" spans="12:29" ht="14.25" x14ac:dyDescent="0.2">
      <c r="L182" s="77"/>
      <c r="M182" s="77"/>
      <c r="N182" s="77"/>
      <c r="O182" s="77"/>
      <c r="P182" s="77"/>
      <c r="Q182" s="77"/>
      <c r="R182" s="77"/>
      <c r="S182" s="77"/>
      <c r="T182" s="77"/>
      <c r="U182" s="77"/>
      <c r="V182" s="77"/>
      <c r="W182" s="77"/>
      <c r="X182" s="77"/>
      <c r="Y182" s="77"/>
      <c r="Z182" s="77"/>
      <c r="AA182" s="77"/>
      <c r="AB182" s="77"/>
      <c r="AC182" s="77"/>
    </row>
    <row r="183" spans="12:29" ht="14.25" x14ac:dyDescent="0.2">
      <c r="L183" s="77"/>
      <c r="M183" s="77"/>
      <c r="N183" s="77"/>
      <c r="O183" s="77"/>
      <c r="P183" s="77"/>
      <c r="Q183" s="77"/>
      <c r="R183" s="77"/>
      <c r="S183" s="77"/>
      <c r="T183" s="77"/>
      <c r="U183" s="77"/>
      <c r="V183" s="77"/>
      <c r="W183" s="77"/>
      <c r="X183" s="77"/>
      <c r="Y183" s="77"/>
      <c r="Z183" s="77"/>
      <c r="AA183" s="77"/>
      <c r="AB183" s="77"/>
      <c r="AC183" s="77"/>
    </row>
    <row r="184" spans="12:29" ht="14.25" x14ac:dyDescent="0.2">
      <c r="L184" s="77"/>
      <c r="M184" s="77"/>
      <c r="N184" s="77"/>
      <c r="O184" s="77"/>
      <c r="P184" s="77"/>
      <c r="Q184" s="77"/>
      <c r="R184" s="77"/>
      <c r="S184" s="77"/>
      <c r="T184" s="77"/>
      <c r="U184" s="77"/>
      <c r="V184" s="77"/>
      <c r="W184" s="77"/>
      <c r="X184" s="77"/>
      <c r="Y184" s="77"/>
      <c r="Z184" s="77"/>
      <c r="AA184" s="77"/>
      <c r="AB184" s="77"/>
      <c r="AC184" s="77"/>
    </row>
    <row r="185" spans="12:29" ht="14.25" x14ac:dyDescent="0.2">
      <c r="L185" s="77"/>
      <c r="M185" s="77"/>
      <c r="N185" s="77"/>
      <c r="O185" s="77"/>
      <c r="P185" s="77"/>
      <c r="Q185" s="77"/>
      <c r="R185" s="77"/>
      <c r="S185" s="77"/>
      <c r="T185" s="77"/>
      <c r="U185" s="77"/>
      <c r="V185" s="77"/>
      <c r="W185" s="77"/>
      <c r="X185" s="77"/>
      <c r="Y185" s="77"/>
      <c r="Z185" s="77"/>
      <c r="AA185" s="77"/>
      <c r="AB185" s="77"/>
      <c r="AC185" s="77"/>
    </row>
    <row r="186" spans="12:29" ht="14.25" x14ac:dyDescent="0.2">
      <c r="L186" s="77"/>
      <c r="M186" s="77"/>
      <c r="N186" s="77"/>
      <c r="O186" s="77"/>
      <c r="P186" s="77"/>
      <c r="Q186" s="77"/>
      <c r="R186" s="77"/>
      <c r="S186" s="77"/>
      <c r="T186" s="77"/>
      <c r="U186" s="77"/>
      <c r="V186" s="77"/>
      <c r="W186" s="77"/>
      <c r="X186" s="77"/>
      <c r="Y186" s="77"/>
      <c r="Z186" s="77"/>
      <c r="AA186" s="77"/>
      <c r="AB186" s="77"/>
      <c r="AC186" s="77"/>
    </row>
    <row r="187" spans="12:29" ht="14.25" x14ac:dyDescent="0.2">
      <c r="L187" s="77"/>
      <c r="M187" s="77"/>
      <c r="N187" s="77"/>
      <c r="O187" s="77"/>
      <c r="P187" s="77"/>
      <c r="Q187" s="77"/>
      <c r="R187" s="77"/>
      <c r="S187" s="77"/>
      <c r="T187" s="77"/>
      <c r="U187" s="77"/>
      <c r="V187" s="77"/>
      <c r="W187" s="77"/>
      <c r="X187" s="77"/>
      <c r="Y187" s="77"/>
      <c r="Z187" s="77"/>
      <c r="AA187" s="77"/>
      <c r="AB187" s="77"/>
      <c r="AC187" s="77"/>
    </row>
    <row r="188" spans="12:29" ht="14.25" x14ac:dyDescent="0.2">
      <c r="L188" s="77"/>
      <c r="M188" s="77"/>
      <c r="N188" s="77"/>
      <c r="O188" s="77"/>
      <c r="P188" s="77"/>
      <c r="Q188" s="77"/>
      <c r="R188" s="77"/>
      <c r="S188" s="77"/>
      <c r="T188" s="77"/>
      <c r="U188" s="77"/>
      <c r="V188" s="77"/>
      <c r="W188" s="77"/>
      <c r="X188" s="77"/>
      <c r="Y188" s="77"/>
      <c r="Z188" s="77"/>
      <c r="AA188" s="77"/>
      <c r="AB188" s="77"/>
      <c r="AC188" s="77"/>
    </row>
    <row r="189" spans="12:29" ht="14.25" x14ac:dyDescent="0.2">
      <c r="L189" s="77"/>
      <c r="M189" s="77"/>
      <c r="N189" s="77"/>
      <c r="O189" s="77"/>
      <c r="P189" s="77"/>
      <c r="Q189" s="77"/>
      <c r="R189" s="77"/>
      <c r="S189" s="77"/>
      <c r="T189" s="77"/>
      <c r="U189" s="77"/>
      <c r="V189" s="77"/>
      <c r="W189" s="77"/>
      <c r="X189" s="77"/>
      <c r="Y189" s="77"/>
      <c r="Z189" s="77"/>
      <c r="AA189" s="77"/>
      <c r="AB189" s="77"/>
      <c r="AC189" s="77"/>
    </row>
    <row r="190" spans="12:29" ht="14.25" x14ac:dyDescent="0.2">
      <c r="L190" s="77"/>
      <c r="M190" s="77"/>
      <c r="N190" s="77"/>
      <c r="O190" s="77"/>
      <c r="P190" s="77"/>
      <c r="Q190" s="77"/>
      <c r="R190" s="77"/>
      <c r="S190" s="77"/>
      <c r="T190" s="77"/>
      <c r="U190" s="77"/>
      <c r="V190" s="77"/>
      <c r="W190" s="77"/>
      <c r="X190" s="77"/>
      <c r="Y190" s="77"/>
      <c r="Z190" s="77"/>
      <c r="AA190" s="77"/>
      <c r="AB190" s="77"/>
      <c r="AC190" s="77"/>
    </row>
    <row r="191" spans="12:29" ht="14.25" x14ac:dyDescent="0.2">
      <c r="L191" s="77"/>
      <c r="M191" s="77"/>
      <c r="N191" s="77"/>
      <c r="O191" s="77"/>
      <c r="P191" s="77"/>
      <c r="Q191" s="77"/>
      <c r="R191" s="77"/>
      <c r="S191" s="77"/>
      <c r="T191" s="77"/>
      <c r="U191" s="77"/>
      <c r="V191" s="77"/>
      <c r="W191" s="77"/>
      <c r="X191" s="77"/>
      <c r="Y191" s="77"/>
      <c r="Z191" s="77"/>
      <c r="AA191" s="77"/>
      <c r="AB191" s="77"/>
      <c r="AC191" s="77"/>
    </row>
    <row r="192" spans="12:29" ht="14.25" x14ac:dyDescent="0.2">
      <c r="L192" s="77"/>
      <c r="M192" s="77"/>
      <c r="N192" s="77"/>
      <c r="O192" s="77"/>
      <c r="P192" s="77"/>
      <c r="Q192" s="77"/>
      <c r="R192" s="77"/>
      <c r="S192" s="77"/>
      <c r="T192" s="77"/>
      <c r="U192" s="77"/>
      <c r="V192" s="77"/>
      <c r="W192" s="77"/>
      <c r="X192" s="77"/>
      <c r="Y192" s="77"/>
      <c r="Z192" s="77"/>
      <c r="AA192" s="77"/>
      <c r="AB192" s="77"/>
      <c r="AC192" s="77"/>
    </row>
    <row r="193" spans="12:29" ht="14.25" x14ac:dyDescent="0.2">
      <c r="L193" s="77"/>
      <c r="M193" s="77"/>
      <c r="N193" s="77"/>
      <c r="O193" s="77"/>
      <c r="P193" s="77"/>
      <c r="Q193" s="77"/>
      <c r="R193" s="77"/>
      <c r="S193" s="77"/>
      <c r="T193" s="77"/>
      <c r="U193" s="77"/>
      <c r="V193" s="77"/>
      <c r="W193" s="77"/>
      <c r="X193" s="77"/>
      <c r="Y193" s="77"/>
      <c r="Z193" s="77"/>
      <c r="AA193" s="77"/>
      <c r="AB193" s="77"/>
      <c r="AC193" s="77"/>
    </row>
    <row r="194" spans="12:29" ht="14.25" x14ac:dyDescent="0.2">
      <c r="L194" s="77"/>
      <c r="M194" s="77"/>
      <c r="N194" s="77"/>
      <c r="O194" s="77"/>
      <c r="P194" s="77"/>
      <c r="Q194" s="77"/>
      <c r="R194" s="77"/>
      <c r="S194" s="77"/>
      <c r="T194" s="77"/>
      <c r="U194" s="77"/>
      <c r="V194" s="77"/>
      <c r="W194" s="77"/>
      <c r="X194" s="77"/>
      <c r="Y194" s="77"/>
      <c r="Z194" s="77"/>
      <c r="AA194" s="77"/>
      <c r="AB194" s="77"/>
      <c r="AC194" s="77"/>
    </row>
    <row r="195" spans="12:29" ht="14.25" x14ac:dyDescent="0.2">
      <c r="L195" s="77"/>
      <c r="M195" s="77"/>
      <c r="N195" s="77"/>
      <c r="O195" s="77"/>
      <c r="P195" s="77"/>
      <c r="Q195" s="77"/>
      <c r="R195" s="77"/>
      <c r="S195" s="77"/>
      <c r="T195" s="77"/>
      <c r="U195" s="77"/>
      <c r="V195" s="77"/>
      <c r="W195" s="77"/>
      <c r="X195" s="77"/>
      <c r="Y195" s="77"/>
      <c r="Z195" s="77"/>
      <c r="AA195" s="77"/>
      <c r="AB195" s="77"/>
      <c r="AC195" s="77"/>
    </row>
    <row r="196" spans="12:29" ht="14.25" x14ac:dyDescent="0.2">
      <c r="L196" s="77"/>
      <c r="M196" s="77"/>
      <c r="N196" s="77"/>
      <c r="O196" s="77"/>
      <c r="P196" s="77"/>
      <c r="Q196" s="77"/>
      <c r="R196" s="77"/>
      <c r="S196" s="77"/>
      <c r="T196" s="77"/>
      <c r="U196" s="77"/>
      <c r="V196" s="77"/>
      <c r="W196" s="77"/>
      <c r="X196" s="77"/>
      <c r="Y196" s="77"/>
      <c r="Z196" s="77"/>
      <c r="AA196" s="77"/>
      <c r="AB196" s="77"/>
      <c r="AC196" s="77"/>
    </row>
    <row r="197" spans="12:29" ht="14.25" x14ac:dyDescent="0.2">
      <c r="L197" s="77"/>
      <c r="M197" s="77"/>
      <c r="N197" s="77"/>
      <c r="O197" s="77"/>
      <c r="P197" s="77"/>
      <c r="Q197" s="77"/>
      <c r="R197" s="77"/>
      <c r="S197" s="77"/>
      <c r="T197" s="77"/>
      <c r="U197" s="77"/>
      <c r="V197" s="77"/>
      <c r="W197" s="77"/>
      <c r="X197" s="77"/>
      <c r="Y197" s="77"/>
      <c r="Z197" s="77"/>
      <c r="AA197" s="77"/>
      <c r="AB197" s="77"/>
      <c r="AC197" s="77"/>
    </row>
    <row r="198" spans="12:29" ht="14.25" x14ac:dyDescent="0.2">
      <c r="L198" s="77"/>
      <c r="M198" s="77"/>
      <c r="N198" s="77"/>
      <c r="O198" s="77"/>
      <c r="P198" s="77"/>
      <c r="Q198" s="77"/>
      <c r="R198" s="77"/>
      <c r="S198" s="77"/>
      <c r="T198" s="77"/>
      <c r="U198" s="77"/>
      <c r="V198" s="77"/>
      <c r="W198" s="77"/>
      <c r="X198" s="77"/>
      <c r="Y198" s="77"/>
      <c r="Z198" s="77"/>
      <c r="AA198" s="77"/>
      <c r="AB198" s="77"/>
      <c r="AC198" s="77"/>
    </row>
    <row r="199" spans="12:29" ht="14.25" x14ac:dyDescent="0.2">
      <c r="L199" s="77"/>
      <c r="M199" s="77"/>
      <c r="N199" s="77"/>
      <c r="O199" s="77"/>
      <c r="P199" s="77"/>
      <c r="Q199" s="77"/>
      <c r="R199" s="77"/>
      <c r="S199" s="77"/>
      <c r="T199" s="77"/>
      <c r="U199" s="77"/>
      <c r="V199" s="77"/>
      <c r="W199" s="77"/>
      <c r="X199" s="77"/>
      <c r="Y199" s="77"/>
      <c r="Z199" s="77"/>
      <c r="AA199" s="77"/>
      <c r="AB199" s="77"/>
      <c r="AC199" s="77"/>
    </row>
    <row r="200" spans="12:29" ht="14.25" x14ac:dyDescent="0.2">
      <c r="L200" s="77"/>
      <c r="M200" s="77"/>
      <c r="N200" s="77"/>
      <c r="O200" s="77"/>
      <c r="P200" s="77"/>
      <c r="Q200" s="77"/>
      <c r="R200" s="77"/>
      <c r="S200" s="77"/>
      <c r="T200" s="77"/>
      <c r="U200" s="77"/>
      <c r="V200" s="77"/>
      <c r="W200" s="77"/>
      <c r="X200" s="77"/>
      <c r="Y200" s="77"/>
      <c r="Z200" s="77"/>
      <c r="AA200" s="77"/>
      <c r="AB200" s="77"/>
      <c r="AC200" s="77"/>
    </row>
    <row r="201" spans="12:29" ht="14.25" x14ac:dyDescent="0.2">
      <c r="L201" s="77"/>
      <c r="M201" s="77"/>
      <c r="N201" s="77"/>
      <c r="O201" s="77"/>
      <c r="P201" s="77"/>
      <c r="Q201" s="77"/>
      <c r="R201" s="77"/>
      <c r="S201" s="77"/>
      <c r="T201" s="77"/>
      <c r="U201" s="77"/>
      <c r="V201" s="77"/>
      <c r="W201" s="77"/>
      <c r="X201" s="77"/>
      <c r="Y201" s="77"/>
      <c r="Z201" s="77"/>
      <c r="AA201" s="77"/>
      <c r="AB201" s="77"/>
      <c r="AC201" s="77"/>
    </row>
    <row r="202" spans="12:29" ht="14.25" x14ac:dyDescent="0.2">
      <c r="L202" s="77"/>
      <c r="M202" s="77"/>
      <c r="N202" s="77"/>
      <c r="O202" s="77"/>
      <c r="P202" s="77"/>
      <c r="Q202" s="77"/>
      <c r="R202" s="77"/>
      <c r="S202" s="77"/>
      <c r="T202" s="77"/>
      <c r="U202" s="77"/>
      <c r="V202" s="77"/>
      <c r="W202" s="77"/>
      <c r="X202" s="77"/>
      <c r="Y202" s="77"/>
      <c r="Z202" s="77"/>
      <c r="AA202" s="77"/>
      <c r="AB202" s="77"/>
      <c r="AC202" s="77"/>
    </row>
    <row r="203" spans="12:29" ht="14.25" x14ac:dyDescent="0.2">
      <c r="L203" s="77"/>
      <c r="M203" s="77"/>
      <c r="N203" s="77"/>
      <c r="O203" s="77"/>
      <c r="P203" s="77"/>
      <c r="Q203" s="77"/>
      <c r="R203" s="77"/>
      <c r="S203" s="77"/>
      <c r="T203" s="77"/>
      <c r="U203" s="77"/>
      <c r="V203" s="77"/>
      <c r="W203" s="77"/>
      <c r="X203" s="77"/>
      <c r="Y203" s="77"/>
      <c r="Z203" s="77"/>
      <c r="AA203" s="77"/>
      <c r="AB203" s="77"/>
      <c r="AC203" s="77"/>
    </row>
    <row r="204" spans="12:29" ht="14.25" x14ac:dyDescent="0.2">
      <c r="L204" s="77"/>
      <c r="M204" s="77"/>
      <c r="N204" s="77"/>
      <c r="O204" s="77"/>
      <c r="P204" s="77"/>
      <c r="Q204" s="77"/>
      <c r="R204" s="77"/>
      <c r="S204" s="77"/>
      <c r="T204" s="77"/>
      <c r="U204" s="77"/>
      <c r="V204" s="77"/>
      <c r="W204" s="77"/>
      <c r="X204" s="77"/>
      <c r="Y204" s="77"/>
      <c r="Z204" s="77"/>
      <c r="AA204" s="77"/>
      <c r="AB204" s="77"/>
      <c r="AC204" s="77"/>
    </row>
    <row r="205" spans="12:29" ht="14.25" x14ac:dyDescent="0.2">
      <c r="L205" s="77"/>
      <c r="M205" s="77"/>
      <c r="N205" s="77"/>
      <c r="O205" s="77"/>
      <c r="P205" s="77"/>
      <c r="Q205" s="77"/>
      <c r="R205" s="77"/>
      <c r="S205" s="77"/>
      <c r="T205" s="77"/>
      <c r="U205" s="77"/>
      <c r="V205" s="77"/>
      <c r="W205" s="77"/>
      <c r="X205" s="77"/>
      <c r="Y205" s="77"/>
      <c r="Z205" s="77"/>
      <c r="AA205" s="77"/>
      <c r="AB205" s="77"/>
      <c r="AC205" s="77"/>
    </row>
    <row r="206" spans="12:29" ht="14.25" x14ac:dyDescent="0.2">
      <c r="L206" s="77"/>
      <c r="M206" s="77"/>
      <c r="N206" s="77"/>
      <c r="O206" s="77"/>
      <c r="P206" s="77"/>
      <c r="Q206" s="77"/>
      <c r="R206" s="77"/>
      <c r="S206" s="77"/>
      <c r="T206" s="77"/>
      <c r="U206" s="77"/>
      <c r="V206" s="77"/>
      <c r="W206" s="77"/>
      <c r="X206" s="77"/>
      <c r="Y206" s="77"/>
      <c r="Z206" s="77"/>
      <c r="AA206" s="77"/>
      <c r="AB206" s="77"/>
      <c r="AC206" s="77"/>
    </row>
    <row r="207" spans="12:29" ht="14.25" x14ac:dyDescent="0.2">
      <c r="L207" s="77"/>
      <c r="M207" s="77"/>
      <c r="N207" s="77"/>
      <c r="O207" s="77"/>
      <c r="P207" s="77"/>
      <c r="Q207" s="77"/>
      <c r="R207" s="77"/>
      <c r="S207" s="77"/>
      <c r="T207" s="77"/>
      <c r="U207" s="77"/>
      <c r="V207" s="77"/>
      <c r="W207" s="77"/>
      <c r="X207" s="77"/>
      <c r="Y207" s="77"/>
      <c r="Z207" s="77"/>
      <c r="AA207" s="77"/>
      <c r="AB207" s="77"/>
      <c r="AC207" s="77"/>
    </row>
    <row r="208" spans="12:29" ht="14.25" x14ac:dyDescent="0.2">
      <c r="L208" s="77"/>
      <c r="M208" s="77"/>
      <c r="N208" s="77"/>
      <c r="O208" s="77"/>
      <c r="P208" s="77"/>
      <c r="Q208" s="77"/>
      <c r="R208" s="77"/>
      <c r="S208" s="77"/>
      <c r="T208" s="77"/>
      <c r="U208" s="77"/>
      <c r="V208" s="77"/>
      <c r="W208" s="77"/>
      <c r="X208" s="77"/>
      <c r="Y208" s="77"/>
      <c r="Z208" s="77"/>
      <c r="AA208" s="77"/>
      <c r="AB208" s="77"/>
      <c r="AC208" s="77"/>
    </row>
    <row r="209" spans="12:29" ht="14.25" x14ac:dyDescent="0.2">
      <c r="L209" s="77"/>
      <c r="M209" s="77"/>
      <c r="N209" s="77"/>
      <c r="O209" s="77"/>
      <c r="P209" s="77"/>
      <c r="Q209" s="77"/>
      <c r="R209" s="77"/>
      <c r="S209" s="77"/>
      <c r="T209" s="77"/>
      <c r="U209" s="77"/>
      <c r="V209" s="77"/>
      <c r="W209" s="77"/>
      <c r="X209" s="77"/>
      <c r="Y209" s="77"/>
      <c r="Z209" s="77"/>
      <c r="AA209" s="77"/>
      <c r="AB209" s="77"/>
      <c r="AC209" s="77"/>
    </row>
    <row r="210" spans="12:29" ht="14.25" x14ac:dyDescent="0.2">
      <c r="L210" s="77"/>
      <c r="M210" s="77"/>
      <c r="N210" s="77"/>
      <c r="O210" s="77"/>
      <c r="P210" s="77"/>
      <c r="Q210" s="77"/>
      <c r="R210" s="77"/>
      <c r="S210" s="77"/>
      <c r="T210" s="77"/>
      <c r="U210" s="77"/>
      <c r="V210" s="77"/>
      <c r="W210" s="77"/>
      <c r="X210" s="77"/>
      <c r="Y210" s="77"/>
      <c r="Z210" s="77"/>
      <c r="AA210" s="77"/>
      <c r="AB210" s="77"/>
      <c r="AC210" s="77"/>
    </row>
    <row r="211" spans="12:29" ht="14.25" x14ac:dyDescent="0.2">
      <c r="L211" s="77"/>
      <c r="M211" s="77"/>
      <c r="N211" s="77"/>
      <c r="O211" s="77"/>
      <c r="P211" s="77"/>
      <c r="Q211" s="77"/>
      <c r="R211" s="77"/>
      <c r="S211" s="77"/>
      <c r="T211" s="77"/>
      <c r="U211" s="77"/>
      <c r="V211" s="77"/>
      <c r="W211" s="77"/>
      <c r="X211" s="77"/>
      <c r="Y211" s="77"/>
      <c r="Z211" s="77"/>
      <c r="AA211" s="77"/>
      <c r="AB211" s="77"/>
      <c r="AC211" s="77"/>
    </row>
    <row r="212" spans="12:29" ht="14.25" x14ac:dyDescent="0.2">
      <c r="L212" s="77"/>
      <c r="M212" s="77"/>
      <c r="N212" s="77"/>
      <c r="O212" s="77"/>
      <c r="P212" s="77"/>
      <c r="Q212" s="77"/>
      <c r="R212" s="77"/>
      <c r="S212" s="77"/>
      <c r="T212" s="77"/>
      <c r="U212" s="77"/>
      <c r="V212" s="77"/>
      <c r="W212" s="77"/>
      <c r="X212" s="77"/>
      <c r="Y212" s="77"/>
      <c r="Z212" s="77"/>
      <c r="AA212" s="77"/>
      <c r="AB212" s="77"/>
      <c r="AC212" s="77"/>
    </row>
    <row r="213" spans="12:29" ht="14.25" x14ac:dyDescent="0.2">
      <c r="L213" s="77"/>
      <c r="M213" s="77"/>
      <c r="N213" s="77"/>
      <c r="O213" s="77"/>
      <c r="P213" s="77"/>
      <c r="Q213" s="77"/>
      <c r="R213" s="77"/>
      <c r="S213" s="77"/>
      <c r="T213" s="77"/>
      <c r="U213" s="77"/>
      <c r="V213" s="77"/>
      <c r="W213" s="77"/>
      <c r="X213" s="77"/>
      <c r="Y213" s="77"/>
      <c r="Z213" s="77"/>
      <c r="AA213" s="77"/>
      <c r="AB213" s="77"/>
      <c r="AC213" s="77"/>
    </row>
    <row r="214" spans="12:29" ht="14.25" x14ac:dyDescent="0.2">
      <c r="L214" s="77"/>
      <c r="M214" s="77"/>
      <c r="N214" s="77"/>
      <c r="O214" s="77"/>
      <c r="P214" s="77"/>
      <c r="Q214" s="77"/>
      <c r="R214" s="77"/>
      <c r="S214" s="77"/>
      <c r="T214" s="77"/>
      <c r="U214" s="77"/>
      <c r="V214" s="77"/>
      <c r="W214" s="77"/>
      <c r="X214" s="77"/>
      <c r="Y214" s="77"/>
      <c r="Z214" s="77"/>
      <c r="AA214" s="77"/>
      <c r="AB214" s="77"/>
      <c r="AC214" s="77"/>
    </row>
    <row r="215" spans="12:29" ht="14.25" x14ac:dyDescent="0.2">
      <c r="L215" s="77"/>
      <c r="M215" s="77"/>
      <c r="N215" s="77"/>
      <c r="O215" s="77"/>
      <c r="P215" s="77"/>
      <c r="Q215" s="77"/>
      <c r="R215" s="77"/>
      <c r="S215" s="77"/>
      <c r="T215" s="77"/>
      <c r="U215" s="77"/>
      <c r="V215" s="77"/>
      <c r="W215" s="77"/>
      <c r="X215" s="77"/>
      <c r="Y215" s="77"/>
      <c r="Z215" s="77"/>
      <c r="AA215" s="77"/>
      <c r="AB215" s="77"/>
      <c r="AC215" s="77"/>
    </row>
    <row r="216" spans="12:29" ht="14.25" x14ac:dyDescent="0.2">
      <c r="L216" s="77"/>
      <c r="M216" s="77"/>
      <c r="N216" s="77"/>
      <c r="O216" s="77"/>
      <c r="P216" s="77"/>
      <c r="Q216" s="77"/>
      <c r="R216" s="77"/>
      <c r="S216" s="77"/>
      <c r="T216" s="77"/>
      <c r="U216" s="77"/>
      <c r="V216" s="77"/>
      <c r="W216" s="77"/>
      <c r="X216" s="77"/>
      <c r="Y216" s="77"/>
      <c r="Z216" s="77"/>
      <c r="AA216" s="77"/>
      <c r="AB216" s="77"/>
      <c r="AC216" s="77"/>
    </row>
    <row r="217" spans="12:29" ht="14.25" x14ac:dyDescent="0.2">
      <c r="L217" s="77"/>
      <c r="M217" s="77"/>
      <c r="N217" s="77"/>
      <c r="O217" s="77"/>
      <c r="P217" s="77"/>
      <c r="Q217" s="77"/>
      <c r="R217" s="77"/>
      <c r="S217" s="77"/>
      <c r="T217" s="77"/>
      <c r="U217" s="77"/>
      <c r="V217" s="77"/>
      <c r="W217" s="77"/>
      <c r="X217" s="77"/>
      <c r="Y217" s="77"/>
      <c r="Z217" s="77"/>
      <c r="AA217" s="77"/>
      <c r="AB217" s="77"/>
      <c r="AC217" s="77"/>
    </row>
    <row r="218" spans="12:29" ht="14.25" x14ac:dyDescent="0.2">
      <c r="L218" s="77"/>
      <c r="M218" s="77"/>
      <c r="N218" s="77"/>
      <c r="O218" s="77"/>
      <c r="P218" s="77"/>
      <c r="Q218" s="77"/>
      <c r="R218" s="77"/>
      <c r="S218" s="77"/>
      <c r="T218" s="77"/>
      <c r="U218" s="77"/>
      <c r="V218" s="77"/>
      <c r="W218" s="77"/>
      <c r="X218" s="77"/>
      <c r="Y218" s="77"/>
      <c r="Z218" s="77"/>
      <c r="AA218" s="77"/>
      <c r="AB218" s="77"/>
      <c r="AC218" s="77"/>
    </row>
    <row r="219" spans="12:29" ht="14.25" x14ac:dyDescent="0.2">
      <c r="L219" s="77"/>
      <c r="M219" s="77"/>
      <c r="N219" s="77"/>
      <c r="O219" s="77"/>
      <c r="P219" s="77"/>
      <c r="Q219" s="77"/>
      <c r="R219" s="77"/>
      <c r="S219" s="77"/>
      <c r="T219" s="77"/>
      <c r="U219" s="77"/>
      <c r="V219" s="77"/>
      <c r="W219" s="77"/>
      <c r="X219" s="77"/>
      <c r="Y219" s="77"/>
      <c r="Z219" s="77"/>
      <c r="AA219" s="77"/>
      <c r="AB219" s="77"/>
      <c r="AC219" s="77"/>
    </row>
    <row r="220" spans="12:29" ht="14.25" x14ac:dyDescent="0.2">
      <c r="L220" s="77"/>
      <c r="M220" s="77"/>
      <c r="N220" s="77"/>
      <c r="O220" s="77"/>
      <c r="P220" s="77"/>
      <c r="Q220" s="77"/>
      <c r="R220" s="77"/>
      <c r="S220" s="77"/>
      <c r="T220" s="77"/>
      <c r="U220" s="77"/>
      <c r="V220" s="77"/>
      <c r="W220" s="77"/>
      <c r="X220" s="77"/>
      <c r="Y220" s="77"/>
      <c r="Z220" s="77"/>
      <c r="AA220" s="77"/>
      <c r="AB220" s="77"/>
      <c r="AC220" s="77"/>
    </row>
    <row r="221" spans="12:29" ht="14.25" x14ac:dyDescent="0.2">
      <c r="L221" s="77"/>
      <c r="M221" s="77"/>
      <c r="N221" s="77"/>
      <c r="O221" s="77"/>
      <c r="P221" s="77"/>
      <c r="Q221" s="77"/>
      <c r="R221" s="77"/>
      <c r="S221" s="77"/>
      <c r="T221" s="77"/>
      <c r="U221" s="77"/>
      <c r="V221" s="77"/>
      <c r="W221" s="77"/>
      <c r="X221" s="77"/>
      <c r="Y221" s="77"/>
      <c r="Z221" s="77"/>
      <c r="AA221" s="77"/>
      <c r="AB221" s="77"/>
      <c r="AC221" s="77"/>
    </row>
    <row r="222" spans="12:29" ht="14.25" x14ac:dyDescent="0.2">
      <c r="L222" s="77"/>
      <c r="M222" s="77"/>
      <c r="N222" s="77"/>
      <c r="O222" s="77"/>
      <c r="P222" s="77"/>
      <c r="Q222" s="77"/>
      <c r="R222" s="77"/>
      <c r="S222" s="77"/>
      <c r="T222" s="77"/>
      <c r="U222" s="77"/>
      <c r="V222" s="77"/>
      <c r="W222" s="77"/>
      <c r="X222" s="77"/>
      <c r="Y222" s="77"/>
      <c r="Z222" s="77"/>
      <c r="AA222" s="77"/>
      <c r="AB222" s="77"/>
      <c r="AC222" s="77"/>
    </row>
    <row r="223" spans="12:29" ht="14.25" x14ac:dyDescent="0.2">
      <c r="L223" s="77"/>
      <c r="M223" s="77"/>
      <c r="N223" s="77"/>
      <c r="O223" s="77"/>
      <c r="P223" s="77"/>
      <c r="Q223" s="77"/>
      <c r="R223" s="77"/>
      <c r="S223" s="77"/>
      <c r="T223" s="77"/>
      <c r="U223" s="77"/>
      <c r="V223" s="77"/>
      <c r="W223" s="77"/>
      <c r="X223" s="77"/>
      <c r="Y223" s="77"/>
      <c r="Z223" s="77"/>
      <c r="AA223" s="77"/>
      <c r="AB223" s="77"/>
      <c r="AC223" s="77"/>
    </row>
    <row r="224" spans="12:29" ht="14.25" x14ac:dyDescent="0.2">
      <c r="L224" s="77"/>
      <c r="M224" s="77"/>
      <c r="N224" s="77"/>
      <c r="O224" s="77"/>
      <c r="P224" s="77"/>
      <c r="Q224" s="77"/>
      <c r="R224" s="77"/>
      <c r="S224" s="77"/>
      <c r="T224" s="77"/>
      <c r="U224" s="77"/>
      <c r="V224" s="77"/>
      <c r="W224" s="77"/>
      <c r="X224" s="77"/>
      <c r="Y224" s="77"/>
      <c r="Z224" s="77"/>
      <c r="AA224" s="77"/>
      <c r="AB224" s="77"/>
      <c r="AC224" s="77"/>
    </row>
    <row r="225" spans="12:29" ht="14.25" x14ac:dyDescent="0.2">
      <c r="L225" s="77"/>
      <c r="M225" s="77"/>
      <c r="N225" s="77"/>
      <c r="O225" s="77"/>
      <c r="P225" s="77"/>
      <c r="Q225" s="77"/>
      <c r="R225" s="77"/>
      <c r="S225" s="77"/>
      <c r="T225" s="77"/>
      <c r="U225" s="77"/>
      <c r="V225" s="77"/>
      <c r="W225" s="77"/>
      <c r="X225" s="77"/>
      <c r="Y225" s="77"/>
      <c r="Z225" s="77"/>
      <c r="AA225" s="77"/>
      <c r="AB225" s="77"/>
      <c r="AC225" s="77"/>
    </row>
    <row r="226" spans="12:29" ht="14.25" x14ac:dyDescent="0.2">
      <c r="L226" s="77"/>
      <c r="M226" s="77"/>
      <c r="N226" s="77"/>
      <c r="O226" s="77"/>
      <c r="P226" s="77"/>
      <c r="Q226" s="77"/>
      <c r="R226" s="77"/>
      <c r="S226" s="77"/>
      <c r="T226" s="77"/>
      <c r="U226" s="77"/>
      <c r="V226" s="77"/>
      <c r="W226" s="77"/>
      <c r="X226" s="77"/>
      <c r="Y226" s="77"/>
      <c r="Z226" s="77"/>
      <c r="AA226" s="77"/>
      <c r="AB226" s="77"/>
      <c r="AC226" s="77"/>
    </row>
    <row r="227" spans="12:29" ht="14.25" x14ac:dyDescent="0.2">
      <c r="L227" s="77"/>
      <c r="M227" s="77"/>
      <c r="N227" s="77"/>
      <c r="O227" s="77"/>
      <c r="P227" s="77"/>
      <c r="Q227" s="77"/>
      <c r="R227" s="77"/>
      <c r="S227" s="77"/>
      <c r="T227" s="77"/>
      <c r="U227" s="77"/>
      <c r="V227" s="77"/>
      <c r="W227" s="77"/>
      <c r="X227" s="77"/>
      <c r="Y227" s="77"/>
      <c r="Z227" s="77"/>
      <c r="AA227" s="77"/>
      <c r="AB227" s="77"/>
      <c r="AC227" s="77"/>
    </row>
    <row r="228" spans="12:29" ht="14.25" x14ac:dyDescent="0.2">
      <c r="L228" s="77"/>
      <c r="M228" s="77"/>
      <c r="N228" s="77"/>
      <c r="O228" s="77"/>
      <c r="P228" s="77"/>
      <c r="Q228" s="77"/>
      <c r="R228" s="77"/>
      <c r="S228" s="77"/>
      <c r="T228" s="77"/>
      <c r="U228" s="77"/>
      <c r="V228" s="77"/>
      <c r="W228" s="77"/>
      <c r="X228" s="77"/>
      <c r="Y228" s="77"/>
      <c r="Z228" s="77"/>
      <c r="AA228" s="77"/>
      <c r="AB228" s="77"/>
      <c r="AC228" s="77"/>
    </row>
    <row r="229" spans="12:29" ht="14.25" x14ac:dyDescent="0.2">
      <c r="L229" s="77"/>
      <c r="M229" s="77"/>
      <c r="N229" s="77"/>
      <c r="O229" s="77"/>
      <c r="P229" s="77"/>
      <c r="Q229" s="77"/>
      <c r="R229" s="77"/>
      <c r="S229" s="77"/>
      <c r="T229" s="77"/>
      <c r="U229" s="77"/>
      <c r="V229" s="77"/>
      <c r="W229" s="77"/>
      <c r="X229" s="77"/>
      <c r="Y229" s="77"/>
      <c r="Z229" s="77"/>
      <c r="AA229" s="77"/>
      <c r="AB229" s="77"/>
      <c r="AC229" s="77"/>
    </row>
    <row r="230" spans="12:29" ht="14.25" x14ac:dyDescent="0.2">
      <c r="L230" s="77"/>
      <c r="M230" s="77"/>
      <c r="N230" s="77"/>
      <c r="O230" s="77"/>
      <c r="P230" s="77"/>
      <c r="Q230" s="77"/>
      <c r="R230" s="77"/>
      <c r="S230" s="77"/>
      <c r="T230" s="77"/>
      <c r="U230" s="77"/>
      <c r="V230" s="77"/>
      <c r="W230" s="77"/>
      <c r="X230" s="77"/>
      <c r="Y230" s="77"/>
      <c r="Z230" s="77"/>
      <c r="AA230" s="77"/>
      <c r="AB230" s="77"/>
      <c r="AC230" s="77"/>
    </row>
    <row r="231" spans="12:29" ht="14.25" x14ac:dyDescent="0.2">
      <c r="L231" s="77"/>
      <c r="M231" s="77"/>
      <c r="N231" s="77"/>
      <c r="O231" s="77"/>
      <c r="P231" s="77"/>
      <c r="Q231" s="77"/>
      <c r="R231" s="77"/>
      <c r="S231" s="77"/>
      <c r="T231" s="77"/>
      <c r="U231" s="77"/>
      <c r="V231" s="77"/>
      <c r="W231" s="77"/>
      <c r="X231" s="77"/>
      <c r="Y231" s="77"/>
      <c r="Z231" s="77"/>
      <c r="AA231" s="77"/>
      <c r="AB231" s="77"/>
      <c r="AC231" s="77"/>
    </row>
    <row r="232" spans="12:29" ht="14.25" x14ac:dyDescent="0.2">
      <c r="L232" s="77"/>
      <c r="M232" s="77"/>
      <c r="N232" s="77"/>
      <c r="O232" s="77"/>
      <c r="P232" s="77"/>
      <c r="Q232" s="77"/>
      <c r="R232" s="77"/>
      <c r="S232" s="77"/>
      <c r="T232" s="77"/>
      <c r="U232" s="77"/>
      <c r="V232" s="77"/>
      <c r="W232" s="77"/>
      <c r="X232" s="77"/>
      <c r="Y232" s="77"/>
      <c r="Z232" s="77"/>
      <c r="AA232" s="77"/>
      <c r="AB232" s="77"/>
      <c r="AC232" s="77"/>
    </row>
    <row r="233" spans="12:29" ht="14.25" x14ac:dyDescent="0.2">
      <c r="L233" s="77"/>
      <c r="M233" s="77"/>
      <c r="N233" s="77"/>
      <c r="O233" s="77"/>
      <c r="P233" s="77"/>
      <c r="Q233" s="77"/>
      <c r="R233" s="77"/>
      <c r="S233" s="77"/>
      <c r="T233" s="77"/>
      <c r="U233" s="77"/>
      <c r="V233" s="77"/>
      <c r="W233" s="77"/>
      <c r="X233" s="77"/>
      <c r="Y233" s="77"/>
      <c r="Z233" s="77"/>
      <c r="AA233" s="77"/>
      <c r="AB233" s="77"/>
      <c r="AC233" s="77"/>
    </row>
    <row r="234" spans="12:29" ht="14.25" x14ac:dyDescent="0.2">
      <c r="L234" s="77"/>
      <c r="M234" s="77"/>
      <c r="N234" s="77"/>
      <c r="O234" s="77"/>
      <c r="P234" s="77"/>
      <c r="Q234" s="77"/>
      <c r="R234" s="77"/>
      <c r="S234" s="77"/>
      <c r="T234" s="77"/>
      <c r="U234" s="77"/>
      <c r="V234" s="77"/>
      <c r="W234" s="77"/>
      <c r="X234" s="77"/>
      <c r="Y234" s="77"/>
      <c r="Z234" s="77"/>
      <c r="AA234" s="77"/>
      <c r="AB234" s="77"/>
      <c r="AC234" s="77"/>
    </row>
    <row r="235" spans="12:29" ht="14.25" x14ac:dyDescent="0.2">
      <c r="L235" s="77"/>
      <c r="M235" s="77"/>
      <c r="N235" s="77"/>
      <c r="O235" s="77"/>
      <c r="P235" s="77"/>
      <c r="Q235" s="77"/>
      <c r="R235" s="77"/>
      <c r="S235" s="77"/>
      <c r="T235" s="77"/>
      <c r="U235" s="77"/>
      <c r="V235" s="77"/>
      <c r="W235" s="77"/>
      <c r="X235" s="77"/>
      <c r="Y235" s="77"/>
      <c r="Z235" s="77"/>
      <c r="AA235" s="77"/>
      <c r="AB235" s="77"/>
      <c r="AC235" s="77"/>
    </row>
    <row r="236" spans="12:29" ht="14.25" x14ac:dyDescent="0.2">
      <c r="L236" s="77"/>
      <c r="M236" s="77"/>
      <c r="N236" s="77"/>
      <c r="O236" s="77"/>
      <c r="P236" s="77"/>
      <c r="Q236" s="77"/>
      <c r="R236" s="77"/>
      <c r="S236" s="77"/>
      <c r="T236" s="77"/>
      <c r="U236" s="77"/>
      <c r="V236" s="77"/>
      <c r="W236" s="77"/>
      <c r="X236" s="77"/>
      <c r="Y236" s="77"/>
      <c r="Z236" s="77"/>
      <c r="AA236" s="77"/>
      <c r="AB236" s="77"/>
      <c r="AC236" s="77"/>
    </row>
    <row r="237" spans="12:29" ht="14.25" x14ac:dyDescent="0.2">
      <c r="L237" s="77"/>
      <c r="M237" s="77"/>
      <c r="N237" s="77"/>
      <c r="O237" s="77"/>
      <c r="P237" s="77"/>
      <c r="Q237" s="77"/>
      <c r="R237" s="77"/>
      <c r="S237" s="77"/>
      <c r="T237" s="77"/>
      <c r="U237" s="77"/>
      <c r="V237" s="77"/>
      <c r="W237" s="77"/>
      <c r="X237" s="77"/>
      <c r="Y237" s="77"/>
      <c r="Z237" s="77"/>
      <c r="AA237" s="77"/>
      <c r="AB237" s="77"/>
      <c r="AC237" s="77"/>
    </row>
    <row r="238" spans="12:29" ht="14.25" x14ac:dyDescent="0.2">
      <c r="L238" s="77"/>
      <c r="M238" s="77"/>
      <c r="N238" s="77"/>
      <c r="O238" s="77"/>
      <c r="P238" s="77"/>
      <c r="Q238" s="77"/>
      <c r="R238" s="77"/>
      <c r="S238" s="77"/>
      <c r="T238" s="77"/>
      <c r="U238" s="77"/>
      <c r="V238" s="77"/>
      <c r="W238" s="77"/>
      <c r="X238" s="77"/>
      <c r="Y238" s="77"/>
      <c r="Z238" s="77"/>
      <c r="AA238" s="77"/>
      <c r="AB238" s="77"/>
      <c r="AC238" s="77"/>
    </row>
    <row r="239" spans="12:29" ht="14.25" x14ac:dyDescent="0.2">
      <c r="L239" s="77"/>
      <c r="M239" s="77"/>
      <c r="N239" s="77"/>
      <c r="O239" s="77"/>
      <c r="P239" s="77"/>
      <c r="Q239" s="77"/>
      <c r="R239" s="77"/>
      <c r="S239" s="77"/>
      <c r="T239" s="77"/>
      <c r="U239" s="77"/>
      <c r="V239" s="77"/>
      <c r="W239" s="77"/>
      <c r="X239" s="77"/>
      <c r="Y239" s="77"/>
      <c r="Z239" s="77"/>
      <c r="AA239" s="77"/>
      <c r="AB239" s="77"/>
      <c r="AC239" s="77"/>
    </row>
    <row r="240" spans="12:29" ht="14.25" x14ac:dyDescent="0.2">
      <c r="L240" s="77"/>
      <c r="M240" s="77"/>
      <c r="N240" s="77"/>
      <c r="O240" s="77"/>
      <c r="P240" s="77"/>
      <c r="Q240" s="77"/>
      <c r="R240" s="77"/>
      <c r="S240" s="77"/>
      <c r="T240" s="77"/>
      <c r="U240" s="77"/>
      <c r="V240" s="77"/>
      <c r="W240" s="77"/>
      <c r="X240" s="77"/>
      <c r="Y240" s="77"/>
      <c r="Z240" s="77"/>
      <c r="AA240" s="77"/>
      <c r="AB240" s="77"/>
      <c r="AC240" s="77"/>
    </row>
    <row r="241" spans="12:29" ht="14.25" x14ac:dyDescent="0.2">
      <c r="L241" s="77"/>
      <c r="M241" s="77"/>
      <c r="N241" s="77"/>
      <c r="O241" s="77"/>
      <c r="P241" s="77"/>
      <c r="Q241" s="77"/>
      <c r="R241" s="77"/>
      <c r="S241" s="77"/>
      <c r="T241" s="77"/>
      <c r="U241" s="77"/>
      <c r="V241" s="77"/>
      <c r="W241" s="77"/>
      <c r="X241" s="77"/>
      <c r="Y241" s="77"/>
      <c r="Z241" s="77"/>
      <c r="AA241" s="77"/>
      <c r="AB241" s="77"/>
      <c r="AC241" s="77"/>
    </row>
    <row r="242" spans="12:29" ht="14.25" x14ac:dyDescent="0.2">
      <c r="L242" s="77"/>
      <c r="M242" s="77"/>
      <c r="N242" s="77"/>
      <c r="O242" s="77"/>
      <c r="P242" s="77"/>
      <c r="Q242" s="77"/>
      <c r="R242" s="77"/>
      <c r="S242" s="77"/>
      <c r="T242" s="77"/>
      <c r="U242" s="77"/>
      <c r="V242" s="77"/>
      <c r="W242" s="77"/>
      <c r="X242" s="77"/>
      <c r="Y242" s="77"/>
      <c r="Z242" s="77"/>
      <c r="AA242" s="77"/>
      <c r="AB242" s="77"/>
      <c r="AC242" s="77"/>
    </row>
    <row r="243" spans="12:29" ht="14.25" x14ac:dyDescent="0.2">
      <c r="L243" s="77"/>
      <c r="M243" s="77"/>
      <c r="N243" s="77"/>
      <c r="O243" s="77"/>
      <c r="P243" s="77"/>
      <c r="Q243" s="77"/>
      <c r="R243" s="77"/>
      <c r="S243" s="77"/>
      <c r="T243" s="77"/>
      <c r="U243" s="77"/>
      <c r="V243" s="77"/>
      <c r="W243" s="77"/>
      <c r="X243" s="77"/>
      <c r="Y243" s="77"/>
      <c r="Z243" s="77"/>
      <c r="AA243" s="77"/>
      <c r="AB243" s="77"/>
      <c r="AC243" s="77"/>
    </row>
    <row r="244" spans="12:29" ht="14.25" x14ac:dyDescent="0.2">
      <c r="L244" s="77"/>
      <c r="M244" s="77"/>
      <c r="N244" s="77"/>
      <c r="O244" s="77"/>
      <c r="P244" s="77"/>
      <c r="Q244" s="77"/>
      <c r="R244" s="77"/>
      <c r="S244" s="77"/>
      <c r="T244" s="77"/>
      <c r="U244" s="77"/>
      <c r="V244" s="77"/>
      <c r="W244" s="77"/>
      <c r="X244" s="77"/>
      <c r="Y244" s="77"/>
      <c r="Z244" s="77"/>
      <c r="AA244" s="77"/>
      <c r="AB244" s="77"/>
      <c r="AC244" s="77"/>
    </row>
    <row r="245" spans="12:29" ht="14.25" x14ac:dyDescent="0.2">
      <c r="L245" s="77"/>
      <c r="M245" s="77"/>
      <c r="N245" s="77"/>
      <c r="O245" s="77"/>
      <c r="P245" s="77"/>
      <c r="Q245" s="77"/>
      <c r="R245" s="77"/>
      <c r="S245" s="77"/>
      <c r="T245" s="77"/>
      <c r="U245" s="77"/>
      <c r="V245" s="77"/>
      <c r="W245" s="77"/>
      <c r="X245" s="77"/>
      <c r="Y245" s="77"/>
      <c r="Z245" s="77"/>
      <c r="AA245" s="77"/>
      <c r="AB245" s="77"/>
      <c r="AC245" s="77"/>
    </row>
    <row r="246" spans="12:29" ht="14.25" x14ac:dyDescent="0.2">
      <c r="L246" s="77"/>
      <c r="M246" s="77"/>
      <c r="N246" s="77"/>
      <c r="O246" s="77"/>
      <c r="P246" s="77"/>
      <c r="Q246" s="77"/>
      <c r="R246" s="77"/>
      <c r="S246" s="77"/>
      <c r="T246" s="77"/>
      <c r="U246" s="77"/>
      <c r="V246" s="77"/>
      <c r="W246" s="77"/>
      <c r="X246" s="77"/>
      <c r="Y246" s="77"/>
      <c r="Z246" s="77"/>
      <c r="AA246" s="77"/>
      <c r="AB246" s="77"/>
      <c r="AC246" s="77"/>
    </row>
    <row r="247" spans="12:29" ht="14.25" x14ac:dyDescent="0.2">
      <c r="L247" s="77"/>
      <c r="M247" s="77"/>
      <c r="N247" s="77"/>
      <c r="O247" s="77"/>
      <c r="P247" s="77"/>
      <c r="Q247" s="77"/>
      <c r="R247" s="77"/>
      <c r="S247" s="77"/>
      <c r="T247" s="77"/>
      <c r="U247" s="77"/>
      <c r="V247" s="77"/>
      <c r="W247" s="77"/>
      <c r="X247" s="77"/>
      <c r="Y247" s="77"/>
      <c r="Z247" s="77"/>
      <c r="AA247" s="77"/>
      <c r="AB247" s="77"/>
      <c r="AC247" s="77"/>
    </row>
    <row r="248" spans="12:29" ht="14.25" x14ac:dyDescent="0.2">
      <c r="L248" s="77"/>
      <c r="M248" s="77"/>
      <c r="N248" s="77"/>
      <c r="O248" s="77"/>
      <c r="P248" s="77"/>
      <c r="Q248" s="77"/>
      <c r="R248" s="77"/>
      <c r="S248" s="77"/>
      <c r="T248" s="77"/>
      <c r="U248" s="77"/>
      <c r="V248" s="77"/>
      <c r="W248" s="77"/>
      <c r="X248" s="77"/>
      <c r="Y248" s="77"/>
      <c r="Z248" s="77"/>
      <c r="AA248" s="77"/>
      <c r="AB248" s="77"/>
      <c r="AC248" s="77"/>
    </row>
    <row r="249" spans="12:29" ht="14.25" x14ac:dyDescent="0.2">
      <c r="L249" s="77"/>
      <c r="M249" s="77"/>
      <c r="N249" s="77"/>
      <c r="O249" s="77"/>
      <c r="P249" s="77"/>
      <c r="Q249" s="77"/>
      <c r="R249" s="77"/>
      <c r="S249" s="77"/>
      <c r="T249" s="77"/>
      <c r="U249" s="77"/>
      <c r="V249" s="77"/>
      <c r="W249" s="77"/>
      <c r="X249" s="77"/>
      <c r="Y249" s="77"/>
      <c r="Z249" s="77"/>
      <c r="AA249" s="77"/>
      <c r="AB249" s="77"/>
      <c r="AC249" s="77"/>
    </row>
    <row r="250" spans="12:29" ht="14.25" x14ac:dyDescent="0.2">
      <c r="L250" s="77"/>
      <c r="M250" s="77"/>
      <c r="N250" s="77"/>
      <c r="O250" s="77"/>
      <c r="P250" s="77"/>
      <c r="Q250" s="77"/>
      <c r="R250" s="77"/>
      <c r="S250" s="77"/>
      <c r="T250" s="77"/>
      <c r="U250" s="77"/>
      <c r="V250" s="77"/>
      <c r="W250" s="77"/>
      <c r="X250" s="77"/>
      <c r="Y250" s="77"/>
      <c r="Z250" s="77"/>
      <c r="AA250" s="77"/>
      <c r="AB250" s="77"/>
      <c r="AC250" s="77"/>
    </row>
    <row r="510" ht="9.9499999999999993" customHeight="1" x14ac:dyDescent="0.2"/>
  </sheetData>
  <sheetProtection algorithmName="SHA-512" hashValue="skQMNTnDi2F5M1hNcGXdQK6b2fcxUbV4uIJWedGYnWjK70mE7kLVmBuVtuwF0sKHR0efsh1CJ6JrziJ8wS14lA==" saltValue="CY4cDpPwP12roLh9S94h0w==" spinCount="100000" sheet="1" objects="1" scenarios="1" selectLockedCells="1"/>
  <protectedRanges>
    <protectedRange sqref="D23:D30" name="Proposed Number of Units"/>
    <protectedRange sqref="B23:B30" name="Proposed Land Uses"/>
    <protectedRange sqref="E13:F14" name="Project Inputs 2"/>
    <protectedRange sqref="E11:G12" name="Project Inputs 1"/>
    <protectedRange sqref="D6:J9" name="Project Information"/>
    <protectedRange sqref="B38:B41" name="Existing Land Uses"/>
    <protectedRange sqref="D38:D41" name="Existing Number of Units"/>
    <protectedRange sqref="J46" name="TIF Credits"/>
  </protectedRanges>
  <dataConsolidate/>
  <mergeCells count="42">
    <mergeCell ref="B2:J4"/>
    <mergeCell ref="B36:B37"/>
    <mergeCell ref="C36:C37"/>
    <mergeCell ref="D36:D37"/>
    <mergeCell ref="I36:I37"/>
    <mergeCell ref="B15:J17"/>
    <mergeCell ref="D21:D22"/>
    <mergeCell ref="C21:C22"/>
    <mergeCell ref="B21:B22"/>
    <mergeCell ref="I21:I22"/>
    <mergeCell ref="J21:J22"/>
    <mergeCell ref="B18:J19"/>
    <mergeCell ref="B5:J5"/>
    <mergeCell ref="F36:F37"/>
    <mergeCell ref="D8:J8"/>
    <mergeCell ref="D7:J7"/>
    <mergeCell ref="D6:J6"/>
    <mergeCell ref="B48:I49"/>
    <mergeCell ref="J48:J49"/>
    <mergeCell ref="I35:J35"/>
    <mergeCell ref="G21:G22"/>
    <mergeCell ref="H21:H22"/>
    <mergeCell ref="J36:J37"/>
    <mergeCell ref="E21:E22"/>
    <mergeCell ref="F21:F22"/>
    <mergeCell ref="B46:I46"/>
    <mergeCell ref="J42:J43"/>
    <mergeCell ref="B42:I43"/>
    <mergeCell ref="E36:E37"/>
    <mergeCell ref="B33:J34"/>
    <mergeCell ref="B44:J45"/>
    <mergeCell ref="I20:J20"/>
    <mergeCell ref="G20:H20"/>
    <mergeCell ref="D9:J9"/>
    <mergeCell ref="J31:J32"/>
    <mergeCell ref="H31:H32"/>
    <mergeCell ref="B31:G32"/>
    <mergeCell ref="H11:J14"/>
    <mergeCell ref="E11:G11"/>
    <mergeCell ref="E12:G12"/>
    <mergeCell ref="E13:F13"/>
    <mergeCell ref="E14:F14"/>
  </mergeCells>
  <phoneticPr fontId="3" type="noConversion"/>
  <conditionalFormatting sqref="D6">
    <cfRule type="cellIs" dxfId="59" priority="592" stopIfTrue="1" operator="equal">
      <formula>"Insert Development Name"</formula>
    </cfRule>
  </conditionalFormatting>
  <conditionalFormatting sqref="D7">
    <cfRule type="cellIs" dxfId="58" priority="593" stopIfTrue="1" operator="equal">
      <formula>"Insert Applicant Name"</formula>
    </cfRule>
  </conditionalFormatting>
  <conditionalFormatting sqref="D8">
    <cfRule type="cellIs" dxfId="57" priority="594" stopIfTrue="1" operator="equal">
      <formula>"Insert Legal Description"</formula>
    </cfRule>
  </conditionalFormatting>
  <conditionalFormatting sqref="H23:H30 J31">
    <cfRule type="cellIs" dxfId="56" priority="529" stopIfTrue="1" operator="equal">
      <formula>"Plat Must Be Approved Prior to Building Permit"</formula>
    </cfRule>
    <cfRule type="cellIs" dxfId="55" priority="561" stopIfTrue="1" operator="equal">
      <formula>"Enter Date of Final Plat Approval"</formula>
    </cfRule>
    <cfRule type="cellIs" dxfId="54" priority="630" stopIfTrue="1" operator="equal">
      <formula>"Enter Date of Building Permit Application"</formula>
    </cfRule>
    <cfRule type="cellIs" dxfId="53" priority="631" stopIfTrue="1" operator="equal">
      <formula>"Enter Service Area"</formula>
    </cfRule>
    <cfRule type="cellIs" dxfId="52" priority="644" stopIfTrue="1" operator="equal">
      <formula>"Enter # of Units"</formula>
    </cfRule>
  </conditionalFormatting>
  <conditionalFormatting sqref="G23:G30 B31">
    <cfRule type="cellIs" dxfId="51" priority="489" stopIfTrue="1" operator="equal">
      <formula>"Enter Date of Final Plat Approval"</formula>
    </cfRule>
    <cfRule type="cellIs" dxfId="50" priority="490" stopIfTrue="1" operator="equal">
      <formula>"Enter Date of Building Permit Application"</formula>
    </cfRule>
    <cfRule type="cellIs" dxfId="49" priority="491" stopIfTrue="1" operator="equal">
      <formula>"Plat Must Be Approved Prior to Building Permit"</formula>
    </cfRule>
    <cfRule type="cellIs" dxfId="48" priority="492" stopIfTrue="1" operator="equal">
      <formula>"Enter Service Area"</formula>
    </cfRule>
  </conditionalFormatting>
  <conditionalFormatting sqref="I23:I30">
    <cfRule type="cellIs" dxfId="47" priority="386" stopIfTrue="1" operator="equal">
      <formula>"Enter Date of Final Plat Approval"</formula>
    </cfRule>
    <cfRule type="cellIs" dxfId="46" priority="387" stopIfTrue="1" operator="equal">
      <formula>"Enter Date of Building Permit Application"</formula>
    </cfRule>
    <cfRule type="cellIs" dxfId="45" priority="388" stopIfTrue="1" operator="equal">
      <formula>"Plat Must Be Approved Prior to Building Permit"</formula>
    </cfRule>
    <cfRule type="cellIs" dxfId="44" priority="389" stopIfTrue="1" operator="equal">
      <formula>"Enter Service Area"</formula>
    </cfRule>
  </conditionalFormatting>
  <conditionalFormatting sqref="J23:J30">
    <cfRule type="cellIs" dxfId="43" priority="257" stopIfTrue="1" operator="equal">
      <formula>"Enter Date of Final Plat Approval"</formula>
    </cfRule>
    <cfRule type="cellIs" dxfId="42" priority="258" stopIfTrue="1" operator="equal">
      <formula>"Enter Date of Building Permit Application"</formula>
    </cfRule>
    <cfRule type="cellIs" dxfId="41" priority="259" stopIfTrue="1" operator="equal">
      <formula>"Plat Must Be Approved Prior to Building Permit"</formula>
    </cfRule>
    <cfRule type="cellIs" dxfId="40" priority="260" stopIfTrue="1" operator="equal">
      <formula>"Enter Service Area"</formula>
    </cfRule>
    <cfRule type="cellIs" dxfId="39" priority="261" stopIfTrue="1" operator="equal">
      <formula>"Enter # of Units"</formula>
    </cfRule>
  </conditionalFormatting>
  <conditionalFormatting sqref="J38">
    <cfRule type="cellIs" dxfId="38" priority="108" stopIfTrue="1" operator="equal">
      <formula>"Enter Date of Final Plat Approval"</formula>
    </cfRule>
    <cfRule type="cellIs" dxfId="37" priority="109" stopIfTrue="1" operator="equal">
      <formula>"Enter Date of Building Permit Application"</formula>
    </cfRule>
    <cfRule type="cellIs" dxfId="36" priority="110" stopIfTrue="1" operator="equal">
      <formula>"Plat Must Be Approved Prior to Building Permit"</formula>
    </cfRule>
    <cfRule type="cellIs" dxfId="35" priority="111" stopIfTrue="1" operator="equal">
      <formula>"Enter Service Area"</formula>
    </cfRule>
    <cfRule type="cellIs" dxfId="34" priority="112" stopIfTrue="1" operator="equal">
      <formula>"Enter # of Units"</formula>
    </cfRule>
  </conditionalFormatting>
  <conditionalFormatting sqref="J39">
    <cfRule type="cellIs" dxfId="33" priority="99" stopIfTrue="1" operator="equal">
      <formula>"Enter Date of Final Plat Approval"</formula>
    </cfRule>
    <cfRule type="cellIs" dxfId="32" priority="100" stopIfTrue="1" operator="equal">
      <formula>"Enter Date of Building Permit Application"</formula>
    </cfRule>
    <cfRule type="cellIs" dxfId="31" priority="101" stopIfTrue="1" operator="equal">
      <formula>"Plat Must Be Approved Prior to Building Permit"</formula>
    </cfRule>
    <cfRule type="cellIs" dxfId="30" priority="102" stopIfTrue="1" operator="equal">
      <formula>"Enter Service Area"</formula>
    </cfRule>
    <cfRule type="cellIs" dxfId="29" priority="103" stopIfTrue="1" operator="equal">
      <formula>"Enter # of Units"</formula>
    </cfRule>
  </conditionalFormatting>
  <conditionalFormatting sqref="J40">
    <cfRule type="cellIs" dxfId="28" priority="94" stopIfTrue="1" operator="equal">
      <formula>"Enter Date of Final Plat Approval"</formula>
    </cfRule>
    <cfRule type="cellIs" dxfId="27" priority="95" stopIfTrue="1" operator="equal">
      <formula>"Enter Date of Building Permit Application"</formula>
    </cfRule>
    <cfRule type="cellIs" dxfId="26" priority="96" stopIfTrue="1" operator="equal">
      <formula>"Plat Must Be Approved Prior to Building Permit"</formula>
    </cfRule>
    <cfRule type="cellIs" dxfId="25" priority="97" stopIfTrue="1" operator="equal">
      <formula>"Enter Service Area"</formula>
    </cfRule>
    <cfRule type="cellIs" dxfId="24" priority="98" stopIfTrue="1" operator="equal">
      <formula>"Enter # of Units"</formula>
    </cfRule>
  </conditionalFormatting>
  <conditionalFormatting sqref="J41">
    <cfRule type="cellIs" dxfId="23" priority="49" stopIfTrue="1" operator="equal">
      <formula>"Plat Must Be Approved Prior to Building Permit"</formula>
    </cfRule>
    <cfRule type="cellIs" dxfId="22" priority="50" stopIfTrue="1" operator="equal">
      <formula>"Enter Date of Final Plat Approval"</formula>
    </cfRule>
    <cfRule type="cellIs" dxfId="21" priority="51" stopIfTrue="1" operator="equal">
      <formula>"Enter Date of Building Permit Application"</formula>
    </cfRule>
    <cfRule type="cellIs" dxfId="20" priority="52" stopIfTrue="1" operator="equal">
      <formula>"Enter Service Area"</formula>
    </cfRule>
    <cfRule type="cellIs" dxfId="19" priority="53" stopIfTrue="1" operator="equal">
      <formula>"Enter # of Units"</formula>
    </cfRule>
  </conditionalFormatting>
  <conditionalFormatting sqref="B31">
    <cfRule type="containsText" dxfId="18" priority="41" operator="containsText" text="ERROR">
      <formula>NOT(ISERROR(SEARCH("ERROR",B31)))</formula>
    </cfRule>
  </conditionalFormatting>
  <conditionalFormatting sqref="I38:I40">
    <cfRule type="cellIs" dxfId="17" priority="24" stopIfTrue="1" operator="equal">
      <formula>"Enter Date of Final Plat Approval"</formula>
    </cfRule>
    <cfRule type="cellIs" dxfId="16" priority="25" stopIfTrue="1" operator="equal">
      <formula>"Enter Date of Building Permit Application"</formula>
    </cfRule>
    <cfRule type="cellIs" dxfId="15" priority="26" stopIfTrue="1" operator="equal">
      <formula>"Plat Must Be Approved Prior to Building Permit"</formula>
    </cfRule>
    <cfRule type="cellIs" dxfId="14" priority="27" stopIfTrue="1" operator="equal">
      <formula>"Enter Service Area"</formula>
    </cfRule>
  </conditionalFormatting>
  <conditionalFormatting sqref="I41">
    <cfRule type="cellIs" dxfId="13" priority="20" stopIfTrue="1" operator="equal">
      <formula>"Enter Date of Final Plat Approval"</formula>
    </cfRule>
    <cfRule type="cellIs" dxfId="12" priority="21" stopIfTrue="1" operator="equal">
      <formula>"Enter Date of Building Permit Application"</formula>
    </cfRule>
    <cfRule type="cellIs" dxfId="11" priority="22" stopIfTrue="1" operator="equal">
      <formula>"Plat Must Be Approved Prior to Building Permit"</formula>
    </cfRule>
    <cfRule type="cellIs" dxfId="10" priority="23" stopIfTrue="1" operator="equal">
      <formula>"Enter Service Area"</formula>
    </cfRule>
  </conditionalFormatting>
  <conditionalFormatting sqref="J42">
    <cfRule type="cellIs" dxfId="9" priority="6" stopIfTrue="1" operator="equal">
      <formula>"Plat Must Be Approved Prior to Building Permit"</formula>
    </cfRule>
    <cfRule type="cellIs" dxfId="8" priority="7" stopIfTrue="1" operator="equal">
      <formula>"Enter Date of Final Plat Approval"</formula>
    </cfRule>
    <cfRule type="cellIs" dxfId="7" priority="8" stopIfTrue="1" operator="equal">
      <formula>"Enter Date of Building Permit Application"</formula>
    </cfRule>
    <cfRule type="cellIs" dxfId="6" priority="9" stopIfTrue="1" operator="equal">
      <formula>"Enter Service Area"</formula>
    </cfRule>
    <cfRule type="cellIs" dxfId="5" priority="10" stopIfTrue="1" operator="equal">
      <formula>"Enter # of Units"</formula>
    </cfRule>
  </conditionalFormatting>
  <conditionalFormatting sqref="B42">
    <cfRule type="cellIs" dxfId="4" priority="2" stopIfTrue="1" operator="equal">
      <formula>"Enter Date of Final Plat Approval"</formula>
    </cfRule>
    <cfRule type="cellIs" dxfId="3" priority="3" stopIfTrue="1" operator="equal">
      <formula>"Enter Date of Building Permit Application"</formula>
    </cfRule>
    <cfRule type="cellIs" dxfId="2" priority="4" stopIfTrue="1" operator="equal">
      <formula>"Plat Must Be Approved Prior to Building Permit"</formula>
    </cfRule>
    <cfRule type="cellIs" dxfId="1" priority="5" stopIfTrue="1" operator="equal">
      <formula>"Enter Service Area"</formula>
    </cfRule>
  </conditionalFormatting>
  <conditionalFormatting sqref="B42">
    <cfRule type="containsText" dxfId="0" priority="1" operator="containsText" text="ERROR">
      <formula>NOT(ISERROR(SEARCH("ERROR",B42)))</formula>
    </cfRule>
  </conditionalFormatting>
  <dataValidations xWindow="134" yWindow="780" count="7">
    <dataValidation allowBlank="1" showInputMessage="1" sqref="B15" xr:uid="{00000000-0002-0000-0000-000000000000}"/>
    <dataValidation type="list" allowBlank="1" showInputMessage="1" showErrorMessage="1" sqref="E11" xr:uid="{78E4D6F1-1531-4FBC-ABCF-31CA262C398C}">
      <formula1>$N$3:$N$6</formula1>
    </dataValidation>
    <dataValidation type="list" allowBlank="1" showInputMessage="1" showErrorMessage="1" sqref="E12" xr:uid="{0B3DF172-B3DE-4886-BC5F-F5FF62C8150B}">
      <formula1>$N$11:$N$13</formula1>
    </dataValidation>
    <dataValidation allowBlank="1" showInputMessage="1" showErrorMessage="1" promptTitle="Schedule A" prompt="Schedule 12.46.07(a) from Ordinance" sqref="G20:H20" xr:uid="{08D9F4DD-A519-4D07-9D70-74266E2061BA}"/>
    <dataValidation type="list" allowBlank="1" showInputMessage="1" showErrorMessage="1" sqref="E13" xr:uid="{395B68E1-CCD8-44B2-8B3F-686C138CB6AC}">
      <formula1>$N$18:$N$20</formula1>
    </dataValidation>
    <dataValidation allowBlank="1" showInputMessage="1" showErrorMessage="1" promptTitle="Schedule B" prompt="Schedule 12.46.07(b) from Ordinance" sqref="I20:J20" xr:uid="{62213344-E59D-4ED0-8344-527D3936ECF1}"/>
    <dataValidation type="list" allowBlank="1" showInputMessage="1" showErrorMessage="1" sqref="E14" xr:uid="{11F6939D-468E-49EF-93C8-2FE9423EF3E6}">
      <formula1>$M$25:$M$34</formula1>
    </dataValidation>
  </dataValidations>
  <printOptions horizontalCentered="1" verticalCentered="1"/>
  <pageMargins left="0.25" right="0.25" top="0.25" bottom="0.25" header="0.5" footer="0.5"/>
  <pageSetup scale="53" orientation="portrait" r:id="rId1"/>
  <headerFooter alignWithMargins="0"/>
  <drawing r:id="rId2"/>
  <extLst>
    <ext xmlns:x14="http://schemas.microsoft.com/office/spreadsheetml/2009/9/main" uri="{CCE6A557-97BC-4b89-ADB6-D9C93CAAB3DF}">
      <x14:dataValidations xmlns:xm="http://schemas.microsoft.com/office/excel/2006/main" xWindow="134" yWindow="780" count="1">
        <x14:dataValidation type="list" allowBlank="1" showInputMessage="1" showErrorMessage="1" prompt="Do NOT select from the general categories listed in ALL CAPS. Please select from the land uses in lower case letters only." xr:uid="{00000000-0002-0000-0000-000005000000}">
          <x14:formula1>
            <xm:f>Land_Use_Descriptions!$A$2:$A$78</xm:f>
          </x14:formula1>
          <xm:sqref>B38:B41 B23:B30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91828-F123-49F1-87E1-A361B0C11BE4}">
  <sheetPr codeName="Sheet2">
    <tabColor theme="9" tint="-0.249977111117893"/>
    <pageSetUpPr fitToPage="1"/>
  </sheetPr>
  <dimension ref="A1:O41"/>
  <sheetViews>
    <sheetView showGridLines="0" showRowColHeaders="0" view="pageBreakPreview" zoomScaleNormal="100" zoomScaleSheetLayoutView="100" workbookViewId="0"/>
  </sheetViews>
  <sheetFormatPr defaultColWidth="9.140625" defaultRowHeight="12.75" x14ac:dyDescent="0.2"/>
  <cols>
    <col min="1" max="11" width="9.140625" customWidth="1"/>
  </cols>
  <sheetData>
    <row r="1" spans="1:15" x14ac:dyDescent="0.2">
      <c r="A1" s="412"/>
      <c r="B1" s="412"/>
      <c r="C1" s="412"/>
      <c r="D1" s="412"/>
      <c r="E1" s="412"/>
      <c r="F1" s="412"/>
      <c r="G1" s="412"/>
      <c r="H1" s="412"/>
      <c r="I1" s="412"/>
      <c r="J1" s="412"/>
      <c r="K1" s="412"/>
      <c r="L1" s="412"/>
      <c r="M1" s="412"/>
      <c r="N1" s="412"/>
      <c r="O1" s="412"/>
    </row>
    <row r="2" spans="1:15" x14ac:dyDescent="0.2">
      <c r="A2" s="412"/>
      <c r="B2" s="412"/>
      <c r="C2" s="412"/>
      <c r="D2" s="412"/>
      <c r="E2" s="412"/>
      <c r="F2" s="412"/>
      <c r="G2" s="412"/>
      <c r="H2" s="412"/>
      <c r="I2" s="412"/>
      <c r="J2" s="412"/>
      <c r="K2" s="412"/>
      <c r="L2" s="412"/>
      <c r="M2" s="412"/>
      <c r="N2" s="412"/>
      <c r="O2" s="412"/>
    </row>
    <row r="3" spans="1:15" x14ac:dyDescent="0.2">
      <c r="A3" s="412"/>
      <c r="B3" s="412"/>
      <c r="C3" s="412"/>
      <c r="D3" s="412"/>
      <c r="E3" s="412"/>
      <c r="F3" s="412"/>
      <c r="G3" s="412"/>
      <c r="H3" s="412"/>
      <c r="I3" s="412"/>
      <c r="J3" s="412"/>
      <c r="K3" s="412"/>
      <c r="L3" s="412"/>
      <c r="M3" s="412"/>
      <c r="N3" s="412"/>
      <c r="O3" s="412"/>
    </row>
    <row r="4" spans="1:15" x14ac:dyDescent="0.2">
      <c r="A4" s="412"/>
      <c r="B4" s="412"/>
      <c r="C4" s="412"/>
      <c r="D4" s="412"/>
      <c r="E4" s="412"/>
      <c r="F4" s="412"/>
      <c r="G4" s="412"/>
      <c r="H4" s="412"/>
      <c r="I4" s="412"/>
      <c r="J4" s="412"/>
      <c r="K4" s="412"/>
      <c r="L4" s="412"/>
      <c r="M4" s="412"/>
      <c r="N4" s="412"/>
      <c r="O4" s="412"/>
    </row>
    <row r="5" spans="1:15" x14ac:dyDescent="0.2">
      <c r="A5" s="412"/>
      <c r="B5" s="412"/>
      <c r="C5" s="412"/>
      <c r="D5" s="412"/>
      <c r="E5" s="412"/>
      <c r="F5" s="412"/>
      <c r="G5" s="412"/>
      <c r="H5" s="412"/>
      <c r="I5" s="412"/>
      <c r="J5" s="412"/>
      <c r="K5" s="412"/>
      <c r="L5" s="412"/>
      <c r="M5" s="412"/>
      <c r="N5" s="412"/>
      <c r="O5" s="412"/>
    </row>
    <row r="6" spans="1:15" x14ac:dyDescent="0.2">
      <c r="A6" s="412"/>
      <c r="B6" s="412"/>
      <c r="C6" s="412"/>
      <c r="D6" s="412"/>
      <c r="E6" s="412"/>
      <c r="F6" s="412"/>
      <c r="G6" s="412"/>
      <c r="H6" s="412"/>
      <c r="I6" s="412"/>
      <c r="J6" s="412"/>
      <c r="K6" s="412"/>
      <c r="L6" s="412"/>
      <c r="M6" s="412"/>
      <c r="N6" s="412"/>
      <c r="O6" s="412"/>
    </row>
    <row r="7" spans="1:15" x14ac:dyDescent="0.2">
      <c r="A7" s="412"/>
      <c r="B7" s="412"/>
      <c r="C7" s="412"/>
      <c r="D7" s="412"/>
      <c r="E7" s="412"/>
      <c r="F7" s="412"/>
      <c r="G7" s="412"/>
      <c r="H7" s="412"/>
      <c r="I7" s="412"/>
      <c r="J7" s="412"/>
      <c r="K7" s="412"/>
      <c r="L7" s="412"/>
      <c r="M7" s="412"/>
      <c r="N7" s="412"/>
      <c r="O7" s="412"/>
    </row>
    <row r="8" spans="1:15" x14ac:dyDescent="0.2">
      <c r="A8" s="412"/>
      <c r="B8" s="412"/>
      <c r="C8" s="412"/>
      <c r="D8" s="412"/>
      <c r="E8" s="412"/>
      <c r="F8" s="412"/>
      <c r="G8" s="412"/>
      <c r="H8" s="412"/>
      <c r="I8" s="412"/>
      <c r="J8" s="412"/>
      <c r="K8" s="412"/>
      <c r="L8" s="412"/>
      <c r="M8" s="412"/>
      <c r="N8" s="412"/>
      <c r="O8" s="412"/>
    </row>
    <row r="9" spans="1:15" x14ac:dyDescent="0.2">
      <c r="A9" s="412"/>
      <c r="B9" s="412"/>
      <c r="C9" s="412"/>
      <c r="D9" s="412"/>
      <c r="E9" s="412"/>
      <c r="F9" s="412"/>
      <c r="G9" s="412"/>
      <c r="H9" s="412"/>
      <c r="I9" s="412"/>
      <c r="J9" s="412"/>
      <c r="K9" s="412"/>
      <c r="L9" s="412"/>
      <c r="M9" s="412"/>
      <c r="N9" s="412"/>
      <c r="O9" s="412"/>
    </row>
    <row r="10" spans="1:15" x14ac:dyDescent="0.2">
      <c r="A10" s="412"/>
      <c r="B10" s="412"/>
      <c r="C10" s="412"/>
      <c r="D10" s="412"/>
      <c r="E10" s="412"/>
      <c r="F10" s="412"/>
      <c r="G10" s="412"/>
      <c r="H10" s="412"/>
      <c r="I10" s="412"/>
      <c r="J10" s="412"/>
      <c r="K10" s="412"/>
      <c r="L10" s="412"/>
      <c r="M10" s="412"/>
      <c r="N10" s="412"/>
      <c r="O10" s="412"/>
    </row>
    <row r="11" spans="1:15" x14ac:dyDescent="0.2">
      <c r="A11" s="412"/>
      <c r="B11" s="412"/>
      <c r="C11" s="412"/>
      <c r="D11" s="412"/>
      <c r="E11" s="412"/>
      <c r="F11" s="412"/>
      <c r="G11" s="412"/>
      <c r="H11" s="412"/>
      <c r="I11" s="412"/>
      <c r="J11" s="412"/>
      <c r="K11" s="412"/>
      <c r="L11" s="412"/>
      <c r="M11" s="412"/>
      <c r="N11" s="412"/>
      <c r="O11" s="412"/>
    </row>
    <row r="12" spans="1:15" x14ac:dyDescent="0.2">
      <c r="A12" s="412"/>
      <c r="B12" s="412"/>
      <c r="C12" s="412"/>
      <c r="D12" s="412"/>
      <c r="E12" s="412"/>
      <c r="F12" s="412"/>
      <c r="G12" s="412"/>
      <c r="H12" s="412"/>
      <c r="I12" s="412"/>
      <c r="J12" s="412"/>
      <c r="K12" s="412"/>
      <c r="L12" s="412"/>
      <c r="M12" s="412"/>
      <c r="N12" s="412"/>
      <c r="O12" s="412"/>
    </row>
    <row r="13" spans="1:15" x14ac:dyDescent="0.2">
      <c r="A13" s="412"/>
      <c r="B13" s="412"/>
      <c r="C13" s="412"/>
      <c r="D13" s="412"/>
      <c r="E13" s="412"/>
      <c r="F13" s="412"/>
      <c r="G13" s="412"/>
      <c r="H13" s="412"/>
      <c r="I13" s="412"/>
      <c r="J13" s="412"/>
      <c r="K13" s="412"/>
      <c r="L13" s="412"/>
      <c r="M13" s="412"/>
      <c r="N13" s="412"/>
      <c r="O13" s="412"/>
    </row>
    <row r="14" spans="1:15" x14ac:dyDescent="0.2">
      <c r="A14" s="412"/>
      <c r="B14" s="412"/>
      <c r="C14" s="412"/>
      <c r="D14" s="412"/>
      <c r="E14" s="412"/>
      <c r="F14" s="412"/>
      <c r="G14" s="412"/>
      <c r="H14" s="412"/>
      <c r="I14" s="412"/>
      <c r="J14" s="412"/>
      <c r="K14" s="412"/>
      <c r="L14" s="412"/>
      <c r="M14" s="412"/>
      <c r="N14" s="412"/>
      <c r="O14" s="412"/>
    </row>
    <row r="15" spans="1:15" x14ac:dyDescent="0.2">
      <c r="A15" s="412"/>
      <c r="B15" s="412"/>
      <c r="C15" s="412"/>
      <c r="D15" s="412"/>
      <c r="E15" s="412"/>
      <c r="F15" s="412"/>
      <c r="G15" s="412"/>
      <c r="H15" s="412"/>
      <c r="I15" s="412"/>
      <c r="J15" s="412"/>
      <c r="K15" s="412"/>
      <c r="L15" s="412"/>
      <c r="M15" s="412"/>
      <c r="N15" s="412"/>
      <c r="O15" s="412"/>
    </row>
    <row r="16" spans="1:15" x14ac:dyDescent="0.2">
      <c r="A16" s="412"/>
      <c r="B16" s="412"/>
      <c r="C16" s="412"/>
      <c r="D16" s="412"/>
      <c r="E16" s="412"/>
      <c r="F16" s="412"/>
      <c r="G16" s="412"/>
      <c r="H16" s="412"/>
      <c r="I16" s="412"/>
      <c r="J16" s="412"/>
      <c r="K16" s="412"/>
      <c r="L16" s="412"/>
      <c r="M16" s="412"/>
      <c r="N16" s="412"/>
      <c r="O16" s="412"/>
    </row>
    <row r="17" spans="1:15" x14ac:dyDescent="0.2">
      <c r="A17" s="412"/>
      <c r="B17" s="412"/>
      <c r="C17" s="412"/>
      <c r="D17" s="412"/>
      <c r="E17" s="412"/>
      <c r="F17" s="412"/>
      <c r="G17" s="412"/>
      <c r="H17" s="412"/>
      <c r="I17" s="412"/>
      <c r="J17" s="412"/>
      <c r="K17" s="412"/>
      <c r="L17" s="412"/>
      <c r="M17" s="412"/>
      <c r="N17" s="412"/>
      <c r="O17" s="412"/>
    </row>
    <row r="18" spans="1:15" x14ac:dyDescent="0.2">
      <c r="A18" s="412"/>
      <c r="B18" s="412"/>
      <c r="C18" s="412"/>
      <c r="D18" s="412"/>
      <c r="E18" s="412"/>
      <c r="F18" s="412"/>
      <c r="G18" s="412"/>
      <c r="H18" s="412"/>
      <c r="I18" s="412"/>
      <c r="J18" s="412"/>
      <c r="K18" s="412"/>
      <c r="L18" s="412"/>
      <c r="M18" s="412"/>
      <c r="N18" s="412"/>
      <c r="O18" s="412"/>
    </row>
    <row r="19" spans="1:15" x14ac:dyDescent="0.2">
      <c r="A19" s="412"/>
      <c r="B19" s="412"/>
      <c r="C19" s="412"/>
      <c r="D19" s="412"/>
      <c r="E19" s="412"/>
      <c r="F19" s="412"/>
      <c r="G19" s="412"/>
      <c r="H19" s="412"/>
      <c r="I19" s="412"/>
      <c r="J19" s="412"/>
      <c r="K19" s="412"/>
      <c r="L19" s="412"/>
      <c r="M19" s="412"/>
      <c r="N19" s="412"/>
      <c r="O19" s="412"/>
    </row>
    <row r="20" spans="1:15" x14ac:dyDescent="0.2">
      <c r="A20" s="412"/>
      <c r="B20" s="412"/>
      <c r="C20" s="412"/>
      <c r="D20" s="412"/>
      <c r="E20" s="412"/>
      <c r="F20" s="412"/>
      <c r="G20" s="412"/>
      <c r="H20" s="412"/>
      <c r="I20" s="412"/>
      <c r="J20" s="412"/>
      <c r="K20" s="412"/>
      <c r="L20" s="412"/>
      <c r="M20" s="412"/>
      <c r="N20" s="412"/>
      <c r="O20" s="412"/>
    </row>
    <row r="21" spans="1:15" x14ac:dyDescent="0.2">
      <c r="A21" s="412"/>
      <c r="B21" s="412"/>
      <c r="C21" s="412"/>
      <c r="D21" s="412"/>
      <c r="E21" s="412"/>
      <c r="F21" s="412"/>
      <c r="G21" s="412"/>
      <c r="H21" s="412"/>
      <c r="I21" s="412"/>
      <c r="J21" s="412"/>
      <c r="K21" s="412"/>
      <c r="L21" s="412"/>
      <c r="M21" s="412"/>
      <c r="N21" s="412"/>
      <c r="O21" s="412"/>
    </row>
    <row r="22" spans="1:15" x14ac:dyDescent="0.2">
      <c r="A22" s="412"/>
      <c r="B22" s="412"/>
      <c r="C22" s="412"/>
      <c r="D22" s="412"/>
      <c r="E22" s="412"/>
      <c r="F22" s="412"/>
      <c r="G22" s="412"/>
      <c r="H22" s="412"/>
      <c r="I22" s="412"/>
      <c r="J22" s="412"/>
      <c r="K22" s="412"/>
      <c r="L22" s="412"/>
      <c r="M22" s="412"/>
      <c r="N22" s="412"/>
      <c r="O22" s="412"/>
    </row>
    <row r="23" spans="1:15" x14ac:dyDescent="0.2">
      <c r="A23" s="412"/>
      <c r="B23" s="412"/>
      <c r="C23" s="412"/>
      <c r="D23" s="412"/>
      <c r="E23" s="412"/>
      <c r="F23" s="412"/>
      <c r="G23" s="412"/>
      <c r="H23" s="412"/>
      <c r="I23" s="412"/>
      <c r="J23" s="412"/>
      <c r="K23" s="412"/>
      <c r="L23" s="412"/>
      <c r="M23" s="412"/>
      <c r="N23" s="412"/>
      <c r="O23" s="412"/>
    </row>
    <row r="24" spans="1:15" x14ac:dyDescent="0.2">
      <c r="A24" s="412"/>
      <c r="B24" s="412"/>
      <c r="C24" s="412"/>
      <c r="D24" s="412"/>
      <c r="E24" s="412"/>
      <c r="F24" s="412"/>
      <c r="G24" s="412"/>
      <c r="H24" s="412"/>
      <c r="I24" s="412"/>
      <c r="J24" s="412"/>
      <c r="K24" s="412"/>
      <c r="L24" s="412"/>
      <c r="M24" s="412"/>
      <c r="N24" s="412"/>
      <c r="O24" s="412"/>
    </row>
    <row r="25" spans="1:15" x14ac:dyDescent="0.2">
      <c r="A25" s="412"/>
      <c r="B25" s="412"/>
      <c r="C25" s="412"/>
      <c r="D25" s="412"/>
      <c r="E25" s="412"/>
      <c r="F25" s="412"/>
      <c r="G25" s="412"/>
      <c r="H25" s="412"/>
      <c r="I25" s="412"/>
      <c r="J25" s="412"/>
      <c r="K25" s="412"/>
      <c r="L25" s="412"/>
      <c r="M25" s="412"/>
      <c r="N25" s="412"/>
      <c r="O25" s="412"/>
    </row>
    <row r="26" spans="1:15" x14ac:dyDescent="0.2">
      <c r="A26" s="412"/>
      <c r="B26" s="412"/>
      <c r="C26" s="412"/>
      <c r="D26" s="412"/>
      <c r="E26" s="412"/>
      <c r="F26" s="412"/>
      <c r="G26" s="412"/>
      <c r="H26" s="412"/>
      <c r="I26" s="412"/>
      <c r="J26" s="412"/>
      <c r="K26" s="412"/>
      <c r="L26" s="412"/>
      <c r="M26" s="412"/>
      <c r="N26" s="412"/>
      <c r="O26" s="412"/>
    </row>
    <row r="27" spans="1:15" x14ac:dyDescent="0.2">
      <c r="A27" s="412"/>
      <c r="B27" s="412"/>
      <c r="C27" s="412"/>
      <c r="D27" s="412"/>
      <c r="E27" s="412"/>
      <c r="F27" s="412"/>
      <c r="G27" s="412"/>
      <c r="H27" s="412"/>
      <c r="I27" s="412"/>
      <c r="J27" s="412"/>
      <c r="K27" s="412"/>
      <c r="L27" s="412"/>
      <c r="M27" s="412"/>
      <c r="N27" s="412"/>
      <c r="O27" s="412"/>
    </row>
    <row r="28" spans="1:15" x14ac:dyDescent="0.2">
      <c r="A28" s="412"/>
      <c r="B28" s="412"/>
      <c r="C28" s="412"/>
      <c r="D28" s="412"/>
      <c r="E28" s="412"/>
      <c r="F28" s="412"/>
      <c r="G28" s="412"/>
      <c r="H28" s="412"/>
      <c r="I28" s="412"/>
      <c r="J28" s="412"/>
      <c r="K28" s="412"/>
      <c r="L28" s="412"/>
      <c r="M28" s="412"/>
      <c r="N28" s="412"/>
      <c r="O28" s="412"/>
    </row>
    <row r="29" spans="1:15" x14ac:dyDescent="0.2">
      <c r="A29" s="412"/>
      <c r="B29" s="412"/>
      <c r="C29" s="412"/>
      <c r="D29" s="412"/>
      <c r="E29" s="412"/>
      <c r="F29" s="412"/>
      <c r="G29" s="412"/>
      <c r="H29" s="412"/>
      <c r="I29" s="412"/>
      <c r="J29" s="412"/>
      <c r="K29" s="412"/>
      <c r="L29" s="412"/>
      <c r="M29" s="412"/>
      <c r="N29" s="412"/>
      <c r="O29" s="412"/>
    </row>
    <row r="30" spans="1:15" x14ac:dyDescent="0.2">
      <c r="A30" s="412"/>
      <c r="B30" s="412"/>
      <c r="C30" s="412"/>
      <c r="D30" s="412"/>
      <c r="E30" s="412"/>
      <c r="F30" s="412"/>
      <c r="G30" s="412"/>
      <c r="H30" s="412"/>
      <c r="I30" s="412"/>
      <c r="J30" s="412"/>
      <c r="K30" s="412"/>
      <c r="L30" s="412"/>
      <c r="M30" s="412"/>
      <c r="N30" s="412"/>
      <c r="O30" s="412"/>
    </row>
    <row r="31" spans="1:15" x14ac:dyDescent="0.2">
      <c r="A31" s="412"/>
      <c r="B31" s="412"/>
      <c r="C31" s="412"/>
      <c r="D31" s="412"/>
      <c r="E31" s="412"/>
      <c r="F31" s="412"/>
      <c r="G31" s="412"/>
      <c r="H31" s="412"/>
      <c r="I31" s="412"/>
      <c r="J31" s="412"/>
      <c r="K31" s="412"/>
      <c r="L31" s="412"/>
      <c r="M31" s="412"/>
      <c r="N31" s="412"/>
      <c r="O31" s="412"/>
    </row>
    <row r="32" spans="1:15" x14ac:dyDescent="0.2">
      <c r="A32" s="412"/>
      <c r="B32" s="412"/>
      <c r="C32" s="412"/>
      <c r="D32" s="412"/>
      <c r="E32" s="412"/>
      <c r="F32" s="412"/>
      <c r="G32" s="412"/>
      <c r="H32" s="412"/>
      <c r="I32" s="412"/>
      <c r="J32" s="412"/>
      <c r="K32" s="412"/>
      <c r="L32" s="412"/>
      <c r="M32" s="412"/>
      <c r="N32" s="412"/>
      <c r="O32" s="412"/>
    </row>
    <row r="33" spans="1:15" x14ac:dyDescent="0.2">
      <c r="A33" s="412"/>
      <c r="B33" s="412"/>
      <c r="C33" s="412"/>
      <c r="D33" s="412"/>
      <c r="E33" s="412"/>
      <c r="F33" s="412"/>
      <c r="G33" s="412"/>
      <c r="H33" s="412"/>
      <c r="I33" s="412"/>
      <c r="J33" s="412"/>
      <c r="K33" s="412"/>
      <c r="L33" s="412"/>
      <c r="M33" s="412"/>
      <c r="N33" s="412"/>
      <c r="O33" s="412"/>
    </row>
    <row r="34" spans="1:15" x14ac:dyDescent="0.2">
      <c r="A34" s="412"/>
      <c r="B34" s="412"/>
      <c r="C34" s="412"/>
      <c r="D34" s="412"/>
      <c r="E34" s="412"/>
      <c r="F34" s="412"/>
      <c r="G34" s="412"/>
      <c r="H34" s="412"/>
      <c r="I34" s="412"/>
      <c r="J34" s="412"/>
      <c r="K34" s="412"/>
      <c r="L34" s="412"/>
      <c r="M34" s="412"/>
      <c r="N34" s="412"/>
      <c r="O34" s="412"/>
    </row>
    <row r="35" spans="1:15" x14ac:dyDescent="0.2">
      <c r="A35" s="412"/>
      <c r="B35" s="412"/>
      <c r="C35" s="412"/>
      <c r="D35" s="412"/>
      <c r="E35" s="412"/>
      <c r="F35" s="412"/>
      <c r="G35" s="412"/>
      <c r="H35" s="412"/>
      <c r="I35" s="412"/>
      <c r="J35" s="412"/>
      <c r="K35" s="412"/>
      <c r="L35" s="412"/>
      <c r="M35" s="412"/>
      <c r="N35" s="412"/>
      <c r="O35" s="412"/>
    </row>
    <row r="36" spans="1:15" x14ac:dyDescent="0.2">
      <c r="A36" s="412"/>
      <c r="B36" s="412"/>
      <c r="C36" s="412"/>
      <c r="D36" s="412"/>
      <c r="E36" s="412"/>
      <c r="F36" s="412"/>
      <c r="G36" s="412"/>
      <c r="H36" s="412"/>
      <c r="I36" s="412"/>
      <c r="J36" s="412"/>
      <c r="K36" s="412"/>
      <c r="L36" s="412"/>
      <c r="M36" s="412"/>
      <c r="N36" s="412"/>
      <c r="O36" s="412"/>
    </row>
    <row r="37" spans="1:15" x14ac:dyDescent="0.2">
      <c r="A37" s="412"/>
      <c r="B37" s="412"/>
      <c r="C37" s="412"/>
      <c r="D37" s="412"/>
      <c r="E37" s="412"/>
      <c r="F37" s="412"/>
      <c r="G37" s="412"/>
      <c r="H37" s="412"/>
      <c r="I37" s="412"/>
      <c r="J37" s="412"/>
      <c r="K37" s="412"/>
      <c r="L37" s="412"/>
      <c r="M37" s="412"/>
      <c r="N37" s="412"/>
      <c r="O37" s="412"/>
    </row>
    <row r="38" spans="1:15" x14ac:dyDescent="0.2">
      <c r="A38" s="412"/>
      <c r="B38" s="412"/>
      <c r="C38" s="412"/>
      <c r="D38" s="412"/>
      <c r="E38" s="412"/>
      <c r="F38" s="412"/>
      <c r="G38" s="412"/>
      <c r="H38" s="412"/>
      <c r="I38" s="412"/>
      <c r="J38" s="412"/>
      <c r="K38" s="412"/>
      <c r="L38" s="412"/>
      <c r="M38" s="412"/>
      <c r="N38" s="412"/>
      <c r="O38" s="412"/>
    </row>
    <row r="39" spans="1:15" x14ac:dyDescent="0.2">
      <c r="A39" s="412"/>
      <c r="B39" s="412"/>
      <c r="C39" s="412"/>
      <c r="D39" s="412"/>
      <c r="E39" s="412"/>
      <c r="F39" s="412"/>
      <c r="G39" s="412"/>
      <c r="H39" s="412"/>
      <c r="I39" s="412"/>
      <c r="J39" s="412"/>
      <c r="K39" s="412"/>
      <c r="L39" s="412"/>
      <c r="M39" s="412"/>
      <c r="N39" s="412"/>
      <c r="O39" s="412"/>
    </row>
    <row r="40" spans="1:15" x14ac:dyDescent="0.2">
      <c r="A40" s="412"/>
      <c r="B40" s="412"/>
      <c r="C40" s="412"/>
      <c r="D40" s="412"/>
      <c r="E40" s="412"/>
      <c r="F40" s="412"/>
      <c r="G40" s="412"/>
      <c r="H40" s="412"/>
      <c r="I40" s="412"/>
      <c r="J40" s="412"/>
      <c r="K40" s="412"/>
      <c r="L40" s="412"/>
      <c r="M40" s="412"/>
      <c r="N40" s="412"/>
      <c r="O40" s="412"/>
    </row>
    <row r="41" spans="1:15" x14ac:dyDescent="0.2">
      <c r="A41" s="412"/>
      <c r="B41" s="412"/>
      <c r="C41" s="412"/>
      <c r="D41" s="412"/>
      <c r="E41" s="412"/>
      <c r="F41" s="412"/>
      <c r="G41" s="412"/>
      <c r="H41" s="412"/>
      <c r="I41" s="412"/>
      <c r="J41" s="412"/>
      <c r="K41" s="412"/>
      <c r="L41" s="412"/>
      <c r="M41" s="412"/>
      <c r="N41" s="412"/>
      <c r="O41" s="412"/>
    </row>
  </sheetData>
  <sheetProtection algorithmName="SHA-512" hashValue="NlCfvNASjJei69y8WPf8izLHgfR9gEd/3dWq+z737JaxRWqfi1t7p8tghd0Z4w7W3k/8ypq2Q7y1RF8rDByxzw==" saltValue="QfUJw7HP2V2OvQTrP5GufA==" spinCount="100000" sheet="1" objects="1" scenarios="1" selectLockedCells="1" selectUnlockedCells="1"/>
  <pageMargins left="0.7" right="0.7" top="0.75" bottom="0.75" header="0.3" footer="0.3"/>
  <pageSetup scale="87" orientation="landscape" horizontalDpi="30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0"/>
    <pageSetUpPr fitToPage="1"/>
  </sheetPr>
  <dimension ref="A1:D82"/>
  <sheetViews>
    <sheetView showGridLines="0" showRowColHeaders="0" view="pageBreakPreview" zoomScaleNormal="100" zoomScaleSheetLayoutView="100" workbookViewId="0">
      <pane ySplit="2" topLeftCell="A3" activePane="bottomLeft" state="frozen"/>
      <selection pane="bottomLeft"/>
    </sheetView>
  </sheetViews>
  <sheetFormatPr defaultColWidth="9.140625" defaultRowHeight="12.75" x14ac:dyDescent="0.2"/>
  <cols>
    <col min="1" max="1" width="52.85546875" style="13" bestFit="1" customWidth="1"/>
    <col min="2" max="2" width="9.42578125" style="13" customWidth="1"/>
    <col min="3" max="3" width="144.5703125" style="13" customWidth="1"/>
    <col min="4" max="4" width="9.140625" customWidth="1"/>
  </cols>
  <sheetData>
    <row r="1" spans="1:4" ht="44.45" customHeight="1" x14ac:dyDescent="0.2">
      <c r="A1" s="93" t="s">
        <v>0</v>
      </c>
      <c r="B1" s="92" t="s">
        <v>1</v>
      </c>
      <c r="C1" s="93" t="s">
        <v>109</v>
      </c>
      <c r="D1" s="13"/>
    </row>
    <row r="2" spans="1:4" ht="15.6" customHeight="1" thickBot="1" x14ac:dyDescent="0.25">
      <c r="A2" s="94"/>
      <c r="B2" s="95"/>
      <c r="C2" s="96"/>
      <c r="D2" s="13"/>
    </row>
    <row r="3" spans="1:4" ht="15.6" customHeight="1" x14ac:dyDescent="0.2">
      <c r="A3" s="97" t="s">
        <v>3</v>
      </c>
      <c r="B3" s="98"/>
      <c r="C3" s="99"/>
    </row>
    <row r="4" spans="1:4" ht="15.6" customHeight="1" thickBot="1" x14ac:dyDescent="0.35">
      <c r="A4" s="38" t="s">
        <v>4</v>
      </c>
      <c r="B4" s="39" t="s">
        <v>5</v>
      </c>
      <c r="C4" s="40" t="s">
        <v>155</v>
      </c>
    </row>
    <row r="5" spans="1:4" ht="15.6" customHeight="1" x14ac:dyDescent="0.2">
      <c r="A5" s="100" t="s">
        <v>7</v>
      </c>
      <c r="B5" s="101"/>
      <c r="C5" s="102"/>
    </row>
    <row r="6" spans="1:4" ht="15.6" customHeight="1" x14ac:dyDescent="0.3">
      <c r="A6" s="42" t="s">
        <v>8</v>
      </c>
      <c r="B6" s="43" t="s">
        <v>9</v>
      </c>
      <c r="C6" s="44" t="s">
        <v>194</v>
      </c>
    </row>
    <row r="7" spans="1:4" ht="15.6" customHeight="1" x14ac:dyDescent="0.3">
      <c r="A7" s="54" t="s">
        <v>191</v>
      </c>
      <c r="B7" s="55">
        <v>130</v>
      </c>
      <c r="C7" s="56" t="s">
        <v>195</v>
      </c>
    </row>
    <row r="8" spans="1:4" ht="15.6" customHeight="1" x14ac:dyDescent="0.3">
      <c r="A8" s="42" t="s">
        <v>157</v>
      </c>
      <c r="B8" s="43" t="s">
        <v>158</v>
      </c>
      <c r="C8" s="44" t="s">
        <v>164</v>
      </c>
    </row>
    <row r="9" spans="1:4" ht="15.6" customHeight="1" x14ac:dyDescent="0.3">
      <c r="A9" s="54" t="s">
        <v>11</v>
      </c>
      <c r="B9" s="57" t="s">
        <v>12</v>
      </c>
      <c r="C9" s="56" t="s">
        <v>196</v>
      </c>
    </row>
    <row r="10" spans="1:4" ht="15.6" customHeight="1" thickBot="1" x14ac:dyDescent="0.35">
      <c r="A10" s="38" t="s">
        <v>13</v>
      </c>
      <c r="B10" s="39" t="s">
        <v>14</v>
      </c>
      <c r="C10" s="40" t="s">
        <v>197</v>
      </c>
    </row>
    <row r="11" spans="1:4" ht="15.6" customHeight="1" x14ac:dyDescent="0.2">
      <c r="A11" s="97" t="s">
        <v>15</v>
      </c>
      <c r="B11" s="98"/>
      <c r="C11" s="99"/>
    </row>
    <row r="12" spans="1:4" ht="15.6" customHeight="1" x14ac:dyDescent="0.3">
      <c r="A12" s="47" t="s">
        <v>229</v>
      </c>
      <c r="B12" s="46" t="s">
        <v>16</v>
      </c>
      <c r="C12" s="41" t="s">
        <v>230</v>
      </c>
    </row>
    <row r="13" spans="1:4" ht="15.6" customHeight="1" x14ac:dyDescent="0.3">
      <c r="A13" s="54" t="s">
        <v>218</v>
      </c>
      <c r="B13" s="57" t="s">
        <v>18</v>
      </c>
      <c r="C13" s="56" t="s">
        <v>231</v>
      </c>
    </row>
    <row r="14" spans="1:4" ht="15.6" customHeight="1" x14ac:dyDescent="0.3">
      <c r="A14" s="42" t="s">
        <v>217</v>
      </c>
      <c r="B14" s="43" t="s">
        <v>159</v>
      </c>
      <c r="C14" s="44" t="s">
        <v>192</v>
      </c>
    </row>
    <row r="15" spans="1:4" ht="15.6" customHeight="1" x14ac:dyDescent="0.3">
      <c r="A15" s="54" t="s">
        <v>216</v>
      </c>
      <c r="B15" s="57" t="s">
        <v>160</v>
      </c>
      <c r="C15" s="56" t="s">
        <v>193</v>
      </c>
    </row>
    <row r="16" spans="1:4" ht="15.6" customHeight="1" x14ac:dyDescent="0.3">
      <c r="A16" s="48" t="s">
        <v>220</v>
      </c>
      <c r="B16" s="49">
        <v>240</v>
      </c>
      <c r="C16" s="50" t="s">
        <v>198</v>
      </c>
    </row>
    <row r="17" spans="1:3" ht="15.6" customHeight="1" x14ac:dyDescent="0.3">
      <c r="A17" s="58" t="s">
        <v>126</v>
      </c>
      <c r="B17" s="59" t="s">
        <v>127</v>
      </c>
      <c r="C17" s="60" t="s">
        <v>165</v>
      </c>
    </row>
    <row r="18" spans="1:3" ht="15.6" customHeight="1" x14ac:dyDescent="0.3">
      <c r="A18" s="48" t="s">
        <v>128</v>
      </c>
      <c r="B18" s="51" t="s">
        <v>129</v>
      </c>
      <c r="C18" s="50" t="s">
        <v>166</v>
      </c>
    </row>
    <row r="19" spans="1:3" ht="15.6" customHeight="1" thickBot="1" x14ac:dyDescent="0.35">
      <c r="A19" s="61" t="s">
        <v>19</v>
      </c>
      <c r="B19" s="62" t="s">
        <v>20</v>
      </c>
      <c r="C19" s="63" t="s">
        <v>120</v>
      </c>
    </row>
    <row r="20" spans="1:3" ht="15.6" customHeight="1" x14ac:dyDescent="0.2">
      <c r="A20" s="97" t="s">
        <v>21</v>
      </c>
      <c r="B20" s="98"/>
      <c r="C20" s="99"/>
    </row>
    <row r="21" spans="1:3" ht="15.6" customHeight="1" x14ac:dyDescent="0.3">
      <c r="A21" s="47" t="s">
        <v>22</v>
      </c>
      <c r="B21" s="46" t="s">
        <v>23</v>
      </c>
      <c r="C21" s="41" t="s">
        <v>167</v>
      </c>
    </row>
    <row r="22" spans="1:3" ht="15.6" customHeight="1" thickBot="1" x14ac:dyDescent="0.35">
      <c r="A22" s="61" t="s">
        <v>25</v>
      </c>
      <c r="B22" s="62" t="s">
        <v>26</v>
      </c>
      <c r="C22" s="63" t="s">
        <v>110</v>
      </c>
    </row>
    <row r="23" spans="1:3" ht="15.6" customHeight="1" x14ac:dyDescent="0.2">
      <c r="A23" s="97" t="s">
        <v>27</v>
      </c>
      <c r="B23" s="98"/>
      <c r="C23" s="99"/>
    </row>
    <row r="24" spans="1:3" ht="15.6" customHeight="1" x14ac:dyDescent="0.3">
      <c r="A24" s="42" t="s">
        <v>130</v>
      </c>
      <c r="B24" s="43" t="s">
        <v>28</v>
      </c>
      <c r="C24" s="44" t="s">
        <v>168</v>
      </c>
    </row>
    <row r="25" spans="1:3" ht="15.6" customHeight="1" x14ac:dyDescent="0.3">
      <c r="A25" s="54" t="s">
        <v>30</v>
      </c>
      <c r="B25" s="57" t="s">
        <v>31</v>
      </c>
      <c r="C25" s="56" t="s">
        <v>111</v>
      </c>
    </row>
    <row r="26" spans="1:3" ht="15.6" customHeight="1" x14ac:dyDescent="0.3">
      <c r="A26" s="42" t="s">
        <v>131</v>
      </c>
      <c r="B26" s="43" t="s">
        <v>32</v>
      </c>
      <c r="C26" s="44" t="s">
        <v>199</v>
      </c>
    </row>
    <row r="27" spans="1:3" ht="15.6" customHeight="1" x14ac:dyDescent="0.3">
      <c r="A27" s="54" t="s">
        <v>132</v>
      </c>
      <c r="B27" s="57" t="s">
        <v>33</v>
      </c>
      <c r="C27" s="56" t="s">
        <v>169</v>
      </c>
    </row>
    <row r="28" spans="1:3" ht="15.6" customHeight="1" x14ac:dyDescent="0.3">
      <c r="A28" s="42" t="s">
        <v>133</v>
      </c>
      <c r="B28" s="43" t="s">
        <v>34</v>
      </c>
      <c r="C28" s="44" t="s">
        <v>200</v>
      </c>
    </row>
    <row r="29" spans="1:3" ht="15.6" customHeight="1" x14ac:dyDescent="0.3">
      <c r="A29" s="54" t="s">
        <v>36</v>
      </c>
      <c r="B29" s="57" t="s">
        <v>37</v>
      </c>
      <c r="C29" s="56" t="s">
        <v>201</v>
      </c>
    </row>
    <row r="30" spans="1:3" ht="15.6" customHeight="1" thickBot="1" x14ac:dyDescent="0.35">
      <c r="A30" s="38" t="s">
        <v>39</v>
      </c>
      <c r="B30" s="39" t="s">
        <v>40</v>
      </c>
      <c r="C30" s="40" t="s">
        <v>170</v>
      </c>
    </row>
    <row r="31" spans="1:3" ht="15.6" customHeight="1" x14ac:dyDescent="0.2">
      <c r="A31" s="97" t="s">
        <v>42</v>
      </c>
      <c r="B31" s="98"/>
      <c r="C31" s="99"/>
    </row>
    <row r="32" spans="1:3" ht="15.6" customHeight="1" x14ac:dyDescent="0.3">
      <c r="A32" s="42" t="s">
        <v>211</v>
      </c>
      <c r="B32" s="43" t="s">
        <v>43</v>
      </c>
      <c r="C32" s="44" t="s">
        <v>202</v>
      </c>
    </row>
    <row r="33" spans="1:3" ht="15.6" customHeight="1" x14ac:dyDescent="0.3">
      <c r="A33" s="54" t="s">
        <v>44</v>
      </c>
      <c r="B33" s="57" t="s">
        <v>45</v>
      </c>
      <c r="C33" s="56" t="s">
        <v>171</v>
      </c>
    </row>
    <row r="34" spans="1:3" ht="15.6" customHeight="1" x14ac:dyDescent="0.3">
      <c r="A34" s="42" t="s">
        <v>232</v>
      </c>
      <c r="B34" s="45">
        <v>520</v>
      </c>
      <c r="C34" s="44" t="s">
        <v>233</v>
      </c>
    </row>
    <row r="35" spans="1:3" ht="15.6" customHeight="1" x14ac:dyDescent="0.3">
      <c r="A35" s="54" t="s">
        <v>221</v>
      </c>
      <c r="B35" s="55">
        <v>522</v>
      </c>
      <c r="C35" s="56" t="s">
        <v>234</v>
      </c>
    </row>
    <row r="36" spans="1:3" ht="15.6" customHeight="1" x14ac:dyDescent="0.3">
      <c r="A36" s="42" t="s">
        <v>134</v>
      </c>
      <c r="B36" s="43" t="s">
        <v>47</v>
      </c>
      <c r="C36" s="44" t="s">
        <v>172</v>
      </c>
    </row>
    <row r="37" spans="1:3" ht="15.6" customHeight="1" x14ac:dyDescent="0.3">
      <c r="A37" s="54" t="s">
        <v>135</v>
      </c>
      <c r="B37" s="57" t="s">
        <v>48</v>
      </c>
      <c r="C37" s="56" t="s">
        <v>173</v>
      </c>
    </row>
    <row r="38" spans="1:3" ht="15.6" customHeight="1" thickBot="1" x14ac:dyDescent="0.35">
      <c r="A38" s="38" t="s">
        <v>49</v>
      </c>
      <c r="B38" s="39" t="s">
        <v>50</v>
      </c>
      <c r="C38" s="40" t="s">
        <v>174</v>
      </c>
    </row>
    <row r="39" spans="1:3" ht="15.6" customHeight="1" x14ac:dyDescent="0.2">
      <c r="A39" s="97" t="s">
        <v>51</v>
      </c>
      <c r="B39" s="98"/>
      <c r="C39" s="99"/>
    </row>
    <row r="40" spans="1:3" ht="15.6" customHeight="1" x14ac:dyDescent="0.3">
      <c r="A40" s="42" t="s">
        <v>52</v>
      </c>
      <c r="B40" s="43" t="s">
        <v>53</v>
      </c>
      <c r="C40" s="44" t="s">
        <v>175</v>
      </c>
    </row>
    <row r="41" spans="1:3" ht="15.6" customHeight="1" x14ac:dyDescent="0.3">
      <c r="A41" s="54" t="s">
        <v>54</v>
      </c>
      <c r="B41" s="57" t="s">
        <v>55</v>
      </c>
      <c r="C41" s="56" t="s">
        <v>112</v>
      </c>
    </row>
    <row r="42" spans="1:3" ht="15.6" customHeight="1" x14ac:dyDescent="0.3">
      <c r="A42" s="42" t="s">
        <v>57</v>
      </c>
      <c r="B42" s="43" t="s">
        <v>58</v>
      </c>
      <c r="C42" s="44" t="s">
        <v>203</v>
      </c>
    </row>
    <row r="43" spans="1:3" ht="15.6" customHeight="1" thickBot="1" x14ac:dyDescent="0.35">
      <c r="A43" s="64" t="s">
        <v>309</v>
      </c>
      <c r="B43" s="65" t="s">
        <v>136</v>
      </c>
      <c r="C43" s="66" t="s">
        <v>156</v>
      </c>
    </row>
    <row r="44" spans="1:3" ht="15.6" customHeight="1" x14ac:dyDescent="0.2">
      <c r="A44" s="97" t="s">
        <v>59</v>
      </c>
      <c r="B44" s="98"/>
      <c r="C44" s="99"/>
    </row>
    <row r="45" spans="1:3" ht="15.6" customHeight="1" x14ac:dyDescent="0.3">
      <c r="A45" s="42" t="s">
        <v>60</v>
      </c>
      <c r="B45" s="43" t="s">
        <v>61</v>
      </c>
      <c r="C45" s="44" t="s">
        <v>113</v>
      </c>
    </row>
    <row r="46" spans="1:3" ht="15.6" customHeight="1" x14ac:dyDescent="0.3">
      <c r="A46" s="54" t="s">
        <v>62</v>
      </c>
      <c r="B46" s="57" t="s">
        <v>63</v>
      </c>
      <c r="C46" s="56" t="s">
        <v>114</v>
      </c>
    </row>
    <row r="47" spans="1:3" ht="15.6" customHeight="1" x14ac:dyDescent="0.3">
      <c r="A47" s="42" t="s">
        <v>137</v>
      </c>
      <c r="B47" s="43" t="s">
        <v>64</v>
      </c>
      <c r="C47" s="44" t="s">
        <v>176</v>
      </c>
    </row>
    <row r="48" spans="1:3" ht="15.6" customHeight="1" x14ac:dyDescent="0.3">
      <c r="A48" s="54" t="s">
        <v>65</v>
      </c>
      <c r="B48" s="57" t="s">
        <v>66</v>
      </c>
      <c r="C48" s="56" t="s">
        <v>115</v>
      </c>
    </row>
    <row r="49" spans="1:3" ht="15.6" customHeight="1" thickBot="1" x14ac:dyDescent="0.35">
      <c r="A49" s="38" t="s">
        <v>138</v>
      </c>
      <c r="B49" s="39" t="s">
        <v>67</v>
      </c>
      <c r="C49" s="40" t="s">
        <v>177</v>
      </c>
    </row>
    <row r="50" spans="1:3" ht="15.6" customHeight="1" x14ac:dyDescent="0.2">
      <c r="A50" s="97" t="s">
        <v>97</v>
      </c>
      <c r="B50" s="98"/>
      <c r="C50" s="99"/>
    </row>
    <row r="51" spans="1:3" ht="15.6" customHeight="1" x14ac:dyDescent="0.3">
      <c r="A51" s="42" t="s">
        <v>68</v>
      </c>
      <c r="B51" s="43" t="s">
        <v>69</v>
      </c>
      <c r="C51" s="44" t="s">
        <v>116</v>
      </c>
    </row>
    <row r="52" spans="1:3" ht="15.6" customHeight="1" x14ac:dyDescent="0.3">
      <c r="A52" s="54" t="s">
        <v>70</v>
      </c>
      <c r="B52" s="57" t="s">
        <v>71</v>
      </c>
      <c r="C52" s="56" t="s">
        <v>117</v>
      </c>
    </row>
    <row r="53" spans="1:3" ht="15.6" customHeight="1" x14ac:dyDescent="0.3">
      <c r="A53" s="42" t="s">
        <v>310</v>
      </c>
      <c r="B53" s="43" t="s">
        <v>72</v>
      </c>
      <c r="C53" s="44" t="s">
        <v>204</v>
      </c>
    </row>
    <row r="54" spans="1:3" ht="15.6" customHeight="1" x14ac:dyDescent="0.3">
      <c r="A54" s="67" t="s">
        <v>315</v>
      </c>
      <c r="B54" s="55">
        <v>946</v>
      </c>
      <c r="C54" s="56" t="s">
        <v>205</v>
      </c>
    </row>
    <row r="55" spans="1:3" ht="15.6" customHeight="1" x14ac:dyDescent="0.3">
      <c r="A55" s="42" t="s">
        <v>162</v>
      </c>
      <c r="B55" s="43" t="s">
        <v>73</v>
      </c>
      <c r="C55" s="44" t="s">
        <v>206</v>
      </c>
    </row>
    <row r="56" spans="1:3" ht="15.6" customHeight="1" x14ac:dyDescent="0.3">
      <c r="A56" s="54" t="s">
        <v>140</v>
      </c>
      <c r="B56" s="57" t="s">
        <v>74</v>
      </c>
      <c r="C56" s="56" t="s">
        <v>118</v>
      </c>
    </row>
    <row r="57" spans="1:3" ht="15.6" customHeight="1" x14ac:dyDescent="0.3">
      <c r="A57" s="42" t="s">
        <v>235</v>
      </c>
      <c r="B57" s="43" t="s">
        <v>75</v>
      </c>
      <c r="C57" s="44" t="s">
        <v>236</v>
      </c>
    </row>
    <row r="58" spans="1:3" ht="15.6" customHeight="1" thickBot="1" x14ac:dyDescent="0.35">
      <c r="A58" s="61" t="s">
        <v>77</v>
      </c>
      <c r="B58" s="62" t="s">
        <v>78</v>
      </c>
      <c r="C58" s="63" t="s">
        <v>207</v>
      </c>
    </row>
    <row r="59" spans="1:3" ht="15.6" customHeight="1" x14ac:dyDescent="0.2">
      <c r="A59" s="97" t="s">
        <v>98</v>
      </c>
      <c r="B59" s="98"/>
      <c r="C59" s="99"/>
    </row>
    <row r="60" spans="1:3" ht="15.6" customHeight="1" x14ac:dyDescent="0.3">
      <c r="A60" s="42" t="s">
        <v>142</v>
      </c>
      <c r="B60" s="43" t="s">
        <v>79</v>
      </c>
      <c r="C60" s="44" t="s">
        <v>208</v>
      </c>
    </row>
    <row r="61" spans="1:3" ht="15.6" customHeight="1" x14ac:dyDescent="0.3">
      <c r="A61" s="54" t="s">
        <v>143</v>
      </c>
      <c r="B61" s="57" t="s">
        <v>80</v>
      </c>
      <c r="C61" s="56" t="s">
        <v>209</v>
      </c>
    </row>
    <row r="62" spans="1:3" ht="15.6" customHeight="1" x14ac:dyDescent="0.3">
      <c r="A62" s="42" t="s">
        <v>81</v>
      </c>
      <c r="B62" s="43" t="s">
        <v>82</v>
      </c>
      <c r="C62" s="44" t="s">
        <v>178</v>
      </c>
    </row>
    <row r="63" spans="1:3" ht="15.6" customHeight="1" x14ac:dyDescent="0.3">
      <c r="A63" s="54" t="s">
        <v>163</v>
      </c>
      <c r="B63" s="57" t="s">
        <v>83</v>
      </c>
      <c r="C63" s="56" t="s">
        <v>179</v>
      </c>
    </row>
    <row r="64" spans="1:3" ht="15.6" customHeight="1" thickBot="1" x14ac:dyDescent="0.35">
      <c r="A64" s="52" t="s">
        <v>312</v>
      </c>
      <c r="B64" s="53" t="s">
        <v>144</v>
      </c>
      <c r="C64" s="40" t="s">
        <v>180</v>
      </c>
    </row>
    <row r="65" spans="1:3" ht="15.6" customHeight="1" x14ac:dyDescent="0.2">
      <c r="A65" s="97" t="s">
        <v>99</v>
      </c>
      <c r="B65" s="98"/>
      <c r="C65" s="99"/>
    </row>
    <row r="66" spans="1:3" ht="15.6" customHeight="1" x14ac:dyDescent="0.3">
      <c r="A66" s="42" t="s">
        <v>145</v>
      </c>
      <c r="B66" s="43" t="s">
        <v>84</v>
      </c>
      <c r="C66" s="44" t="s">
        <v>181</v>
      </c>
    </row>
    <row r="67" spans="1:3" ht="15.6" customHeight="1" x14ac:dyDescent="0.3">
      <c r="A67" s="54" t="s">
        <v>146</v>
      </c>
      <c r="B67" s="57" t="s">
        <v>85</v>
      </c>
      <c r="C67" s="56" t="s">
        <v>119</v>
      </c>
    </row>
    <row r="68" spans="1:3" ht="15.6" customHeight="1" x14ac:dyDescent="0.3">
      <c r="A68" s="42" t="s">
        <v>86</v>
      </c>
      <c r="B68" s="43" t="s">
        <v>87</v>
      </c>
      <c r="C68" s="44" t="s">
        <v>182</v>
      </c>
    </row>
    <row r="69" spans="1:3" ht="15.6" customHeight="1" x14ac:dyDescent="0.3">
      <c r="A69" s="54" t="s">
        <v>313</v>
      </c>
      <c r="B69" s="57" t="s">
        <v>147</v>
      </c>
      <c r="C69" s="56" t="s">
        <v>183</v>
      </c>
    </row>
    <row r="70" spans="1:3" ht="15.6" customHeight="1" x14ac:dyDescent="0.3">
      <c r="A70" s="42" t="s">
        <v>314</v>
      </c>
      <c r="B70" s="43" t="s">
        <v>88</v>
      </c>
      <c r="C70" s="44" t="s">
        <v>184</v>
      </c>
    </row>
    <row r="71" spans="1:3" ht="15.6" customHeight="1" x14ac:dyDescent="0.3">
      <c r="A71" s="54" t="s">
        <v>89</v>
      </c>
      <c r="B71" s="57" t="s">
        <v>90</v>
      </c>
      <c r="C71" s="56" t="s">
        <v>185</v>
      </c>
    </row>
    <row r="72" spans="1:3" ht="15.6" customHeight="1" x14ac:dyDescent="0.3">
      <c r="A72" s="42" t="s">
        <v>91</v>
      </c>
      <c r="B72" s="43" t="s">
        <v>92</v>
      </c>
      <c r="C72" s="44" t="s">
        <v>186</v>
      </c>
    </row>
    <row r="73" spans="1:3" ht="15.6" customHeight="1" x14ac:dyDescent="0.3">
      <c r="A73" s="68" t="s">
        <v>311</v>
      </c>
      <c r="B73" s="69" t="s">
        <v>93</v>
      </c>
      <c r="C73" s="60" t="s">
        <v>187</v>
      </c>
    </row>
    <row r="74" spans="1:3" ht="15.6" customHeight="1" thickBot="1" x14ac:dyDescent="0.35">
      <c r="A74" s="52" t="s">
        <v>148</v>
      </c>
      <c r="B74" s="53" t="s">
        <v>149</v>
      </c>
      <c r="C74" s="40" t="s">
        <v>188</v>
      </c>
    </row>
    <row r="75" spans="1:3" ht="15.6" customHeight="1" x14ac:dyDescent="0.2">
      <c r="A75" s="97" t="s">
        <v>94</v>
      </c>
      <c r="B75" s="98"/>
      <c r="C75" s="99"/>
    </row>
    <row r="76" spans="1:3" ht="15.6" customHeight="1" x14ac:dyDescent="0.3">
      <c r="A76" s="42" t="s">
        <v>150</v>
      </c>
      <c r="B76" s="43" t="s">
        <v>95</v>
      </c>
      <c r="C76" s="44" t="s">
        <v>189</v>
      </c>
    </row>
    <row r="77" spans="1:3" ht="15.6" customHeight="1" x14ac:dyDescent="0.3">
      <c r="A77" s="54" t="s">
        <v>151</v>
      </c>
      <c r="B77" s="59" t="s">
        <v>96</v>
      </c>
      <c r="C77" s="56" t="s">
        <v>210</v>
      </c>
    </row>
    <row r="78" spans="1:3" ht="15.6" customHeight="1" thickBot="1" x14ac:dyDescent="0.35">
      <c r="A78" s="38" t="s">
        <v>153</v>
      </c>
      <c r="B78" s="39" t="s">
        <v>154</v>
      </c>
      <c r="C78" s="40" t="s">
        <v>190</v>
      </c>
    </row>
    <row r="79" spans="1:3" x14ac:dyDescent="0.2">
      <c r="A79" s="34"/>
      <c r="B79" s="35"/>
      <c r="C79" s="34"/>
    </row>
    <row r="80" spans="1:3" x14ac:dyDescent="0.2">
      <c r="A80" s="34"/>
      <c r="B80" s="35"/>
      <c r="C80" s="34"/>
    </row>
    <row r="81" spans="1:3" x14ac:dyDescent="0.2">
      <c r="A81" s="34"/>
      <c r="B81" s="35"/>
      <c r="C81" s="34"/>
    </row>
    <row r="82" spans="1:3" x14ac:dyDescent="0.2">
      <c r="A82" s="36"/>
      <c r="B82" s="36"/>
      <c r="C82" s="36"/>
    </row>
  </sheetData>
  <sheetProtection algorithmName="SHA-512" hashValue="ovUY8Pt9Fpqsan6mU6XKyh1mNOHvHy+trPVdYxF0blSqPquOPlqm5XRaTzH1oDnwz1E78H5ZHVrs/HATftkokQ==" saltValue="MkvJhz4qFehUSA4IffDs9g==" spinCount="100000" sheet="1" objects="1" scenarios="1" selectLockedCells="1" selectUnlockedCells="1"/>
  <pageMargins left="0.7" right="0.7" top="0.75" bottom="0.75" header="0.3" footer="0.3"/>
  <pageSetup scale="41" orientation="landscape" r:id="rId1"/>
  <ignoredErrors>
    <ignoredError sqref="B55:B56 B4 B17:B19 B36:B38 B58 B51:B53 B12 B21:B22 B24:B30 B32:B33 B40:B43 B45:B49 B60:B64 B66:B74 B76:B78 B6:B10"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A98BF-4AFC-4AA3-A5A1-28EB4C030BD2}">
  <sheetPr codeName="Sheet4">
    <tabColor theme="0" tint="-0.249977111117893"/>
    <pageSetUpPr fitToPage="1"/>
  </sheetPr>
  <dimension ref="A1:M81"/>
  <sheetViews>
    <sheetView showGridLines="0" showRowColHeaders="0" view="pageBreakPreview" zoomScaleNormal="100" zoomScaleSheetLayoutView="100" workbookViewId="0">
      <pane ySplit="3" topLeftCell="A4" activePane="bottomLeft" state="frozen"/>
      <selection pane="bottomLeft"/>
    </sheetView>
  </sheetViews>
  <sheetFormatPr defaultRowHeight="12.75" x14ac:dyDescent="0.2"/>
  <cols>
    <col min="1" max="1" width="48.5703125" style="14" bestFit="1" customWidth="1"/>
    <col min="2" max="2" width="8.140625" style="14" customWidth="1"/>
    <col min="3" max="3" width="19.85546875" style="14" customWidth="1"/>
    <col min="4" max="4" width="8.7109375" customWidth="1"/>
    <col min="5" max="13" width="12.7109375" customWidth="1"/>
  </cols>
  <sheetData>
    <row r="1" spans="1:13" ht="41.45" customHeight="1" thickBot="1" x14ac:dyDescent="0.25">
      <c r="A1" s="321" t="s">
        <v>0</v>
      </c>
      <c r="B1" s="322" t="s">
        <v>1</v>
      </c>
      <c r="C1" s="322" t="s">
        <v>2</v>
      </c>
      <c r="D1" s="323" t="s">
        <v>223</v>
      </c>
      <c r="E1" s="461" t="s">
        <v>302</v>
      </c>
      <c r="F1" s="462"/>
      <c r="G1" s="462"/>
      <c r="H1" s="462"/>
      <c r="I1" s="462"/>
      <c r="J1" s="462"/>
      <c r="K1" s="462"/>
      <c r="L1" s="462"/>
      <c r="M1" s="463"/>
    </row>
    <row r="2" spans="1:13" ht="25.5" customHeight="1" thickBot="1" x14ac:dyDescent="0.25">
      <c r="A2" s="324"/>
      <c r="B2" s="325"/>
      <c r="C2" s="326"/>
      <c r="D2" s="327"/>
      <c r="E2" s="322" t="s">
        <v>106</v>
      </c>
      <c r="F2" s="322" t="s">
        <v>107</v>
      </c>
      <c r="G2" s="322" t="s">
        <v>108</v>
      </c>
      <c r="H2" s="322" t="s">
        <v>252</v>
      </c>
      <c r="I2" s="322" t="s">
        <v>254</v>
      </c>
      <c r="J2" s="322" t="s">
        <v>255</v>
      </c>
      <c r="K2" s="322" t="s">
        <v>257</v>
      </c>
      <c r="L2" s="328" t="s">
        <v>256</v>
      </c>
      <c r="M2" s="322" t="s">
        <v>253</v>
      </c>
    </row>
    <row r="3" spans="1:13" ht="15" customHeight="1" thickBot="1" x14ac:dyDescent="0.25">
      <c r="A3" s="329" t="s">
        <v>237</v>
      </c>
      <c r="B3" s="330"/>
      <c r="C3" s="330"/>
      <c r="D3" s="331"/>
      <c r="E3" s="332">
        <v>1699</v>
      </c>
      <c r="F3" s="332">
        <v>2152</v>
      </c>
      <c r="G3" s="332">
        <v>3315</v>
      </c>
      <c r="H3" s="332">
        <v>1405</v>
      </c>
      <c r="I3" s="332">
        <v>3101</v>
      </c>
      <c r="J3" s="332">
        <v>4577</v>
      </c>
      <c r="K3" s="332">
        <v>1247</v>
      </c>
      <c r="L3" s="332">
        <v>0</v>
      </c>
      <c r="M3" s="332">
        <v>0</v>
      </c>
    </row>
    <row r="4" spans="1:13" ht="15" customHeight="1" x14ac:dyDescent="0.25">
      <c r="A4" s="358" t="s">
        <v>3</v>
      </c>
      <c r="B4" s="359"/>
      <c r="C4" s="360"/>
      <c r="D4" s="361"/>
      <c r="E4" s="362"/>
      <c r="F4" s="362"/>
      <c r="G4" s="362"/>
      <c r="H4" s="362"/>
      <c r="I4" s="362"/>
      <c r="J4" s="362"/>
      <c r="K4" s="362"/>
      <c r="L4" s="362"/>
      <c r="M4" s="362"/>
    </row>
    <row r="5" spans="1:13" ht="15" customHeight="1" thickBot="1" x14ac:dyDescent="0.3">
      <c r="A5" s="340" t="s">
        <v>4</v>
      </c>
      <c r="B5" s="341" t="s">
        <v>5</v>
      </c>
      <c r="C5" s="342" t="s">
        <v>10</v>
      </c>
      <c r="D5" s="333">
        <v>10</v>
      </c>
      <c r="E5" s="277">
        <f>ROUND($E$3*$D5,0)</f>
        <v>16990</v>
      </c>
      <c r="F5" s="277">
        <f>ROUND($F$3*$D5,0)</f>
        <v>21520</v>
      </c>
      <c r="G5" s="277">
        <f>ROUND($G$3*$D5,0)</f>
        <v>33150</v>
      </c>
      <c r="H5" s="277">
        <f>ROUND($H$3*$D5,0)</f>
        <v>14050</v>
      </c>
      <c r="I5" s="277">
        <f>ROUND($I$3*$D5,0)</f>
        <v>31010</v>
      </c>
      <c r="J5" s="277">
        <f>ROUND($J$3*$D5,0)</f>
        <v>45770</v>
      </c>
      <c r="K5" s="277">
        <f>ROUND($K$3*$D5,0)</f>
        <v>12470</v>
      </c>
      <c r="L5" s="277">
        <f>ROUND(L$3*$D5,0)</f>
        <v>0</v>
      </c>
      <c r="M5" s="277">
        <f>ROUND(M$3*$D5,0)</f>
        <v>0</v>
      </c>
    </row>
    <row r="6" spans="1:13" ht="15" customHeight="1" x14ac:dyDescent="0.25">
      <c r="A6" s="358" t="s">
        <v>7</v>
      </c>
      <c r="B6" s="363"/>
      <c r="C6" s="360"/>
      <c r="D6" s="364"/>
      <c r="E6" s="365"/>
      <c r="F6" s="366"/>
      <c r="G6" s="366"/>
      <c r="H6" s="365"/>
      <c r="I6" s="366"/>
      <c r="J6" s="366"/>
      <c r="K6" s="365"/>
      <c r="L6" s="366"/>
      <c r="M6" s="366"/>
    </row>
    <row r="7" spans="1:13" ht="15" customHeight="1" x14ac:dyDescent="0.25">
      <c r="A7" s="343" t="s">
        <v>8</v>
      </c>
      <c r="B7" s="344" t="s">
        <v>9</v>
      </c>
      <c r="C7" s="345" t="s">
        <v>10</v>
      </c>
      <c r="D7" s="335">
        <v>3.78</v>
      </c>
      <c r="E7" s="278">
        <f>ROUND($E$3*$D7,0)</f>
        <v>6422</v>
      </c>
      <c r="F7" s="279">
        <f>ROUND(F$3*$D7,0)</f>
        <v>8135</v>
      </c>
      <c r="G7" s="279">
        <f>ROUND(G$3*$D7,0)</f>
        <v>12531</v>
      </c>
      <c r="H7" s="278">
        <f>ROUND($H$3*D7,0)</f>
        <v>5311</v>
      </c>
      <c r="I7" s="279">
        <f>ROUND(I$3*$D7,0)</f>
        <v>11722</v>
      </c>
      <c r="J7" s="279">
        <f>ROUND(J$3*$D7,0)</f>
        <v>17301</v>
      </c>
      <c r="K7" s="278">
        <f>ROUND($K$3*D7,0)</f>
        <v>4714</v>
      </c>
      <c r="L7" s="279">
        <f>ROUND(L$3*$D7,0)</f>
        <v>0</v>
      </c>
      <c r="M7" s="279">
        <f>ROUND(M$3*$D7,0)</f>
        <v>0</v>
      </c>
    </row>
    <row r="8" spans="1:13" ht="15" customHeight="1" x14ac:dyDescent="0.25">
      <c r="A8" s="381" t="s">
        <v>191</v>
      </c>
      <c r="B8" s="382">
        <v>130</v>
      </c>
      <c r="C8" s="383" t="s">
        <v>10</v>
      </c>
      <c r="D8" s="73">
        <v>2.4</v>
      </c>
      <c r="E8" s="384">
        <f>ROUND($E$3*$D8,0)</f>
        <v>4078</v>
      </c>
      <c r="F8" s="385">
        <f t="shared" ref="F8:G11" si="0">ROUND(F$3*$D8,0)</f>
        <v>5165</v>
      </c>
      <c r="G8" s="385">
        <f t="shared" si="0"/>
        <v>7956</v>
      </c>
      <c r="H8" s="384">
        <f t="shared" ref="H8:H11" si="1">ROUND($H$3*D8,0)</f>
        <v>3372</v>
      </c>
      <c r="I8" s="385">
        <f t="shared" ref="I8:J11" si="2">ROUND(I$3*$D8,0)</f>
        <v>7442</v>
      </c>
      <c r="J8" s="385">
        <f t="shared" si="2"/>
        <v>10985</v>
      </c>
      <c r="K8" s="384">
        <f t="shared" ref="K8:K10" si="3">ROUND($K$3*D8,0)</f>
        <v>2993</v>
      </c>
      <c r="L8" s="385">
        <f t="shared" ref="L8:M11" si="4">ROUND(L$3*$D8,0)</f>
        <v>0</v>
      </c>
      <c r="M8" s="385">
        <f t="shared" si="4"/>
        <v>0</v>
      </c>
    </row>
    <row r="9" spans="1:13" ht="15" customHeight="1" x14ac:dyDescent="0.25">
      <c r="A9" s="343" t="s">
        <v>157</v>
      </c>
      <c r="B9" s="344" t="s">
        <v>158</v>
      </c>
      <c r="C9" s="345" t="s">
        <v>10</v>
      </c>
      <c r="D9" s="335">
        <v>4.0199999999999996</v>
      </c>
      <c r="E9" s="278">
        <f>ROUND($E$3*$D9,0)</f>
        <v>6830</v>
      </c>
      <c r="F9" s="279">
        <f t="shared" si="0"/>
        <v>8651</v>
      </c>
      <c r="G9" s="279">
        <f t="shared" si="0"/>
        <v>13326</v>
      </c>
      <c r="H9" s="278">
        <f t="shared" si="1"/>
        <v>5648</v>
      </c>
      <c r="I9" s="279">
        <f>ROUND(I$3*$D9,0)</f>
        <v>12466</v>
      </c>
      <c r="J9" s="279">
        <f t="shared" si="2"/>
        <v>18400</v>
      </c>
      <c r="K9" s="278">
        <f>ROUND($K$3*D9,0)</f>
        <v>5013</v>
      </c>
      <c r="L9" s="279">
        <f t="shared" si="4"/>
        <v>0</v>
      </c>
      <c r="M9" s="279">
        <f t="shared" si="4"/>
        <v>0</v>
      </c>
    </row>
    <row r="10" spans="1:13" ht="15" customHeight="1" x14ac:dyDescent="0.25">
      <c r="A10" s="381" t="s">
        <v>11</v>
      </c>
      <c r="B10" s="386" t="s">
        <v>12</v>
      </c>
      <c r="C10" s="383" t="s">
        <v>10</v>
      </c>
      <c r="D10" s="73">
        <v>1.1399999999999999</v>
      </c>
      <c r="E10" s="384">
        <f>ROUND($E$3*$D10,0)</f>
        <v>1937</v>
      </c>
      <c r="F10" s="385">
        <f t="shared" si="0"/>
        <v>2453</v>
      </c>
      <c r="G10" s="385">
        <f t="shared" si="0"/>
        <v>3779</v>
      </c>
      <c r="H10" s="384">
        <f t="shared" si="1"/>
        <v>1602</v>
      </c>
      <c r="I10" s="385">
        <f t="shared" si="2"/>
        <v>3535</v>
      </c>
      <c r="J10" s="385">
        <f t="shared" si="2"/>
        <v>5218</v>
      </c>
      <c r="K10" s="384">
        <f t="shared" si="3"/>
        <v>1422</v>
      </c>
      <c r="L10" s="385">
        <f t="shared" si="4"/>
        <v>0</v>
      </c>
      <c r="M10" s="385">
        <f t="shared" si="4"/>
        <v>0</v>
      </c>
    </row>
    <row r="11" spans="1:13" ht="15" customHeight="1" thickBot="1" x14ac:dyDescent="0.3">
      <c r="A11" s="340" t="s">
        <v>13</v>
      </c>
      <c r="B11" s="341" t="s">
        <v>14</v>
      </c>
      <c r="C11" s="342" t="s">
        <v>10</v>
      </c>
      <c r="D11" s="333">
        <v>1.02</v>
      </c>
      <c r="E11" s="280">
        <f>ROUND($E$3*$D11,0)</f>
        <v>1733</v>
      </c>
      <c r="F11" s="281">
        <f t="shared" si="0"/>
        <v>2195</v>
      </c>
      <c r="G11" s="281">
        <f t="shared" si="0"/>
        <v>3381</v>
      </c>
      <c r="H11" s="280">
        <f t="shared" si="1"/>
        <v>1433</v>
      </c>
      <c r="I11" s="281">
        <f t="shared" si="2"/>
        <v>3163</v>
      </c>
      <c r="J11" s="281">
        <f t="shared" si="2"/>
        <v>4669</v>
      </c>
      <c r="K11" s="280">
        <f>ROUND($K$3*D11,0)</f>
        <v>1272</v>
      </c>
      <c r="L11" s="281">
        <f t="shared" si="4"/>
        <v>0</v>
      </c>
      <c r="M11" s="281">
        <f t="shared" si="4"/>
        <v>0</v>
      </c>
    </row>
    <row r="12" spans="1:13" ht="15" customHeight="1" x14ac:dyDescent="0.25">
      <c r="A12" s="358" t="s">
        <v>15</v>
      </c>
      <c r="B12" s="367"/>
      <c r="C12" s="360"/>
      <c r="D12" s="364"/>
      <c r="E12" s="365"/>
      <c r="F12" s="366"/>
      <c r="G12" s="366"/>
      <c r="H12" s="365"/>
      <c r="I12" s="366"/>
      <c r="J12" s="366"/>
      <c r="K12" s="365"/>
      <c r="L12" s="366"/>
      <c r="M12" s="366"/>
    </row>
    <row r="13" spans="1:13" ht="15" customHeight="1" x14ac:dyDescent="0.25">
      <c r="A13" s="348" t="s">
        <v>229</v>
      </c>
      <c r="B13" s="347" t="s">
        <v>16</v>
      </c>
      <c r="C13" s="339" t="s">
        <v>17</v>
      </c>
      <c r="D13" s="334">
        <v>4.26</v>
      </c>
      <c r="E13" s="282">
        <f>ROUND($E$3*D13,0)</f>
        <v>7238</v>
      </c>
      <c r="F13" s="283">
        <f>ROUND(F$3*$D13,0)</f>
        <v>9168</v>
      </c>
      <c r="G13" s="283">
        <f>ROUND(G$3*$D13,0)</f>
        <v>14122</v>
      </c>
      <c r="H13" s="282">
        <f>ROUND($H$3*D13,0)</f>
        <v>5985</v>
      </c>
      <c r="I13" s="283">
        <f>ROUND(I$3*$D13,0)</f>
        <v>13210</v>
      </c>
      <c r="J13" s="283">
        <f>ROUND(J$3*$D13,0)</f>
        <v>19498</v>
      </c>
      <c r="K13" s="282">
        <f>ROUND($K$3*D13,0)</f>
        <v>5312</v>
      </c>
      <c r="L13" s="283">
        <f>ROUND(L$3*$D13,0)</f>
        <v>0</v>
      </c>
      <c r="M13" s="283">
        <f>ROUND(M$3*$D13,0)</f>
        <v>0</v>
      </c>
    </row>
    <row r="14" spans="1:13" ht="15" customHeight="1" x14ac:dyDescent="0.25">
      <c r="A14" s="381" t="s">
        <v>218</v>
      </c>
      <c r="B14" s="386" t="s">
        <v>18</v>
      </c>
      <c r="C14" s="383" t="s">
        <v>17</v>
      </c>
      <c r="D14" s="73">
        <v>2.41</v>
      </c>
      <c r="E14" s="387">
        <f t="shared" ref="E14:E20" si="5">ROUND($E$3*D14,0)</f>
        <v>4095</v>
      </c>
      <c r="F14" s="388">
        <f t="shared" ref="F14:G20" si="6">ROUND(F$3*$D14,0)</f>
        <v>5186</v>
      </c>
      <c r="G14" s="388">
        <f t="shared" si="6"/>
        <v>7989</v>
      </c>
      <c r="H14" s="387">
        <f t="shared" ref="H14:H20" si="7">ROUND($H$3*D14,0)</f>
        <v>3386</v>
      </c>
      <c r="I14" s="388">
        <f t="shared" ref="I14:J20" si="8">ROUND(I$3*$D14,0)</f>
        <v>7473</v>
      </c>
      <c r="J14" s="388">
        <f t="shared" si="8"/>
        <v>11031</v>
      </c>
      <c r="K14" s="387">
        <f t="shared" ref="K14:K20" si="9">ROUND($K$3*D14,0)</f>
        <v>3005</v>
      </c>
      <c r="L14" s="388">
        <f t="shared" ref="L14:M20" si="10">ROUND(L$3*$D14,0)</f>
        <v>0</v>
      </c>
      <c r="M14" s="388">
        <f t="shared" si="10"/>
        <v>0</v>
      </c>
    </row>
    <row r="15" spans="1:13" ht="15" customHeight="1" x14ac:dyDescent="0.25">
      <c r="A15" s="343" t="s">
        <v>217</v>
      </c>
      <c r="B15" s="344" t="s">
        <v>159</v>
      </c>
      <c r="C15" s="345" t="s">
        <v>17</v>
      </c>
      <c r="D15" s="335">
        <v>1.89</v>
      </c>
      <c r="E15" s="282">
        <f t="shared" si="5"/>
        <v>3211</v>
      </c>
      <c r="F15" s="283">
        <f t="shared" si="6"/>
        <v>4067</v>
      </c>
      <c r="G15" s="283">
        <f t="shared" si="6"/>
        <v>6265</v>
      </c>
      <c r="H15" s="282">
        <f t="shared" si="7"/>
        <v>2655</v>
      </c>
      <c r="I15" s="283">
        <f t="shared" si="8"/>
        <v>5861</v>
      </c>
      <c r="J15" s="283">
        <f t="shared" si="8"/>
        <v>8651</v>
      </c>
      <c r="K15" s="282">
        <f t="shared" si="9"/>
        <v>2357</v>
      </c>
      <c r="L15" s="283">
        <f t="shared" si="10"/>
        <v>0</v>
      </c>
      <c r="M15" s="283">
        <f t="shared" si="10"/>
        <v>0</v>
      </c>
    </row>
    <row r="16" spans="1:13" ht="15" customHeight="1" x14ac:dyDescent="0.25">
      <c r="A16" s="381" t="s">
        <v>216</v>
      </c>
      <c r="B16" s="386" t="s">
        <v>160</v>
      </c>
      <c r="C16" s="383" t="s">
        <v>17</v>
      </c>
      <c r="D16" s="73">
        <v>1.55</v>
      </c>
      <c r="E16" s="387">
        <f t="shared" si="5"/>
        <v>2633</v>
      </c>
      <c r="F16" s="388">
        <f t="shared" si="6"/>
        <v>3336</v>
      </c>
      <c r="G16" s="388">
        <f t="shared" si="6"/>
        <v>5138</v>
      </c>
      <c r="H16" s="387">
        <f t="shared" si="7"/>
        <v>2178</v>
      </c>
      <c r="I16" s="388">
        <f t="shared" si="8"/>
        <v>4807</v>
      </c>
      <c r="J16" s="388">
        <f t="shared" si="8"/>
        <v>7094</v>
      </c>
      <c r="K16" s="387">
        <f t="shared" si="9"/>
        <v>1933</v>
      </c>
      <c r="L16" s="388">
        <f t="shared" si="10"/>
        <v>0</v>
      </c>
      <c r="M16" s="388">
        <f t="shared" si="10"/>
        <v>0</v>
      </c>
    </row>
    <row r="17" spans="1:13" ht="15" customHeight="1" x14ac:dyDescent="0.25">
      <c r="A17" s="343" t="s">
        <v>220</v>
      </c>
      <c r="B17" s="349">
        <v>240</v>
      </c>
      <c r="C17" s="350" t="s">
        <v>17</v>
      </c>
      <c r="D17" s="336">
        <v>1.98</v>
      </c>
      <c r="E17" s="282">
        <f t="shared" si="5"/>
        <v>3364</v>
      </c>
      <c r="F17" s="283">
        <f t="shared" si="6"/>
        <v>4261</v>
      </c>
      <c r="G17" s="283">
        <f t="shared" si="6"/>
        <v>6564</v>
      </c>
      <c r="H17" s="282">
        <f t="shared" si="7"/>
        <v>2782</v>
      </c>
      <c r="I17" s="283">
        <f t="shared" si="8"/>
        <v>6140</v>
      </c>
      <c r="J17" s="283">
        <f t="shared" si="8"/>
        <v>9062</v>
      </c>
      <c r="K17" s="282">
        <f t="shared" si="9"/>
        <v>2469</v>
      </c>
      <c r="L17" s="283">
        <f t="shared" si="10"/>
        <v>0</v>
      </c>
      <c r="M17" s="283">
        <f t="shared" si="10"/>
        <v>0</v>
      </c>
    </row>
    <row r="18" spans="1:13" ht="15" customHeight="1" x14ac:dyDescent="0.25">
      <c r="A18" s="381" t="s">
        <v>126</v>
      </c>
      <c r="B18" s="389" t="s">
        <v>127</v>
      </c>
      <c r="C18" s="390" t="s">
        <v>17</v>
      </c>
      <c r="D18" s="74">
        <v>1.29</v>
      </c>
      <c r="E18" s="387">
        <f t="shared" si="5"/>
        <v>2192</v>
      </c>
      <c r="F18" s="388">
        <f t="shared" si="6"/>
        <v>2776</v>
      </c>
      <c r="G18" s="388">
        <f t="shared" si="6"/>
        <v>4276</v>
      </c>
      <c r="H18" s="387">
        <f t="shared" si="7"/>
        <v>1812</v>
      </c>
      <c r="I18" s="388">
        <f t="shared" si="8"/>
        <v>4000</v>
      </c>
      <c r="J18" s="388">
        <f>ROUND(J$3*$D18,0)</f>
        <v>5904</v>
      </c>
      <c r="K18" s="387">
        <f t="shared" si="9"/>
        <v>1609</v>
      </c>
      <c r="L18" s="388">
        <f t="shared" si="10"/>
        <v>0</v>
      </c>
      <c r="M18" s="388">
        <f t="shared" si="10"/>
        <v>0</v>
      </c>
    </row>
    <row r="19" spans="1:13" ht="15" customHeight="1" x14ac:dyDescent="0.25">
      <c r="A19" s="352" t="s">
        <v>128</v>
      </c>
      <c r="B19" s="351" t="s">
        <v>129</v>
      </c>
      <c r="C19" s="350" t="s">
        <v>17</v>
      </c>
      <c r="D19" s="336">
        <v>1.1200000000000001</v>
      </c>
      <c r="E19" s="282">
        <f t="shared" si="5"/>
        <v>1903</v>
      </c>
      <c r="F19" s="283">
        <f t="shared" si="6"/>
        <v>2410</v>
      </c>
      <c r="G19" s="283">
        <f t="shared" si="6"/>
        <v>3713</v>
      </c>
      <c r="H19" s="282">
        <f t="shared" si="7"/>
        <v>1574</v>
      </c>
      <c r="I19" s="283">
        <f t="shared" si="8"/>
        <v>3473</v>
      </c>
      <c r="J19" s="283">
        <f t="shared" si="8"/>
        <v>5126</v>
      </c>
      <c r="K19" s="282">
        <f t="shared" si="9"/>
        <v>1397</v>
      </c>
      <c r="L19" s="283">
        <f t="shared" si="10"/>
        <v>0</v>
      </c>
      <c r="M19" s="283">
        <f t="shared" si="10"/>
        <v>0</v>
      </c>
    </row>
    <row r="20" spans="1:13" ht="15" customHeight="1" thickBot="1" x14ac:dyDescent="0.3">
      <c r="A20" s="391" t="s">
        <v>19</v>
      </c>
      <c r="B20" s="392" t="s">
        <v>20</v>
      </c>
      <c r="C20" s="393" t="s">
        <v>56</v>
      </c>
      <c r="D20" s="71">
        <v>1.1200000000000001</v>
      </c>
      <c r="E20" s="394">
        <f t="shared" si="5"/>
        <v>1903</v>
      </c>
      <c r="F20" s="395">
        <f t="shared" si="6"/>
        <v>2410</v>
      </c>
      <c r="G20" s="395">
        <f t="shared" si="6"/>
        <v>3713</v>
      </c>
      <c r="H20" s="394">
        <f t="shared" si="7"/>
        <v>1574</v>
      </c>
      <c r="I20" s="395">
        <f t="shared" si="8"/>
        <v>3473</v>
      </c>
      <c r="J20" s="395">
        <f t="shared" si="8"/>
        <v>5126</v>
      </c>
      <c r="K20" s="394">
        <f t="shared" si="9"/>
        <v>1397</v>
      </c>
      <c r="L20" s="395">
        <f t="shared" si="10"/>
        <v>0</v>
      </c>
      <c r="M20" s="395">
        <f t="shared" si="10"/>
        <v>0</v>
      </c>
    </row>
    <row r="21" spans="1:13" ht="15" customHeight="1" x14ac:dyDescent="0.25">
      <c r="A21" s="358" t="s">
        <v>21</v>
      </c>
      <c r="B21" s="367"/>
      <c r="C21" s="360"/>
      <c r="D21" s="364"/>
      <c r="E21" s="368"/>
      <c r="F21" s="369"/>
      <c r="G21" s="369"/>
      <c r="H21" s="368"/>
      <c r="I21" s="369"/>
      <c r="J21" s="369"/>
      <c r="K21" s="368"/>
      <c r="L21" s="369"/>
      <c r="M21" s="369"/>
    </row>
    <row r="22" spans="1:13" ht="15" customHeight="1" x14ac:dyDescent="0.25">
      <c r="A22" s="348" t="s">
        <v>22</v>
      </c>
      <c r="B22" s="347" t="s">
        <v>23</v>
      </c>
      <c r="C22" s="339" t="s">
        <v>24</v>
      </c>
      <c r="D22" s="334">
        <v>1.63</v>
      </c>
      <c r="E22" s="282">
        <f>ROUND($E$3*D22,0)</f>
        <v>2769</v>
      </c>
      <c r="F22" s="283">
        <f>ROUND(F$3*$D22,0)</f>
        <v>3508</v>
      </c>
      <c r="G22" s="283">
        <f>ROUND(G$3*$D22,0)</f>
        <v>5403</v>
      </c>
      <c r="H22" s="282">
        <f>ROUND($H$3*D22,0)</f>
        <v>2290</v>
      </c>
      <c r="I22" s="283">
        <f>ROUND(I$3*$D22,0)</f>
        <v>5055</v>
      </c>
      <c r="J22" s="283">
        <f>ROUND(J$3*$D22,0)</f>
        <v>7461</v>
      </c>
      <c r="K22" s="282">
        <f>ROUND($K$3*D22,0)</f>
        <v>2033</v>
      </c>
      <c r="L22" s="283">
        <f>ROUND(L$3*$D22,0)</f>
        <v>0</v>
      </c>
      <c r="M22" s="283">
        <f>ROUND(M$3*$D22,0)</f>
        <v>0</v>
      </c>
    </row>
    <row r="23" spans="1:13" ht="15" customHeight="1" thickBot="1" x14ac:dyDescent="0.3">
      <c r="A23" s="391" t="s">
        <v>25</v>
      </c>
      <c r="B23" s="392" t="s">
        <v>26</v>
      </c>
      <c r="C23" s="393" t="s">
        <v>24</v>
      </c>
      <c r="D23" s="71">
        <v>1.03</v>
      </c>
      <c r="E23" s="396">
        <f>ROUND($E$3*D23,0)</f>
        <v>1750</v>
      </c>
      <c r="F23" s="397">
        <f>ROUND(F$3*$D23,0)</f>
        <v>2217</v>
      </c>
      <c r="G23" s="397">
        <f>ROUND(G$3*$D23,0)</f>
        <v>3414</v>
      </c>
      <c r="H23" s="396">
        <f>ROUND($H$3*D23,0)</f>
        <v>1447</v>
      </c>
      <c r="I23" s="397">
        <f>ROUND(I$3*$D23,0)</f>
        <v>3194</v>
      </c>
      <c r="J23" s="397">
        <f>ROUND(J$3*$D23,0)</f>
        <v>4714</v>
      </c>
      <c r="K23" s="396">
        <f>ROUND($K$3*D23,0)</f>
        <v>1284</v>
      </c>
      <c r="L23" s="397">
        <f>ROUND(L$3*$D23,0)</f>
        <v>0</v>
      </c>
      <c r="M23" s="397">
        <f>ROUND(M$3*$D23,0)</f>
        <v>0</v>
      </c>
    </row>
    <row r="24" spans="1:13" ht="15" customHeight="1" x14ac:dyDescent="0.25">
      <c r="A24" s="358" t="s">
        <v>27</v>
      </c>
      <c r="B24" s="367"/>
      <c r="C24" s="360"/>
      <c r="D24" s="364"/>
      <c r="E24" s="365"/>
      <c r="F24" s="366"/>
      <c r="G24" s="366"/>
      <c r="H24" s="365"/>
      <c r="I24" s="366"/>
      <c r="J24" s="366"/>
      <c r="K24" s="365"/>
      <c r="L24" s="366"/>
      <c r="M24" s="366"/>
    </row>
    <row r="25" spans="1:13" ht="15" customHeight="1" x14ac:dyDescent="0.25">
      <c r="A25" s="343" t="s">
        <v>130</v>
      </c>
      <c r="B25" s="344" t="s">
        <v>28</v>
      </c>
      <c r="C25" s="345" t="s">
        <v>29</v>
      </c>
      <c r="D25" s="335">
        <v>3.98</v>
      </c>
      <c r="E25" s="278">
        <f>ROUND($E$3*D25,0)</f>
        <v>6762</v>
      </c>
      <c r="F25" s="279">
        <f>ROUND(F$3*$D25,0)</f>
        <v>8565</v>
      </c>
      <c r="G25" s="279">
        <f>ROUND(G$3*$D25,0)</f>
        <v>13194</v>
      </c>
      <c r="H25" s="278">
        <f>ROUND($H$3*D25,0)</f>
        <v>5592</v>
      </c>
      <c r="I25" s="279">
        <f>ROUND(I$3*$D25,0)</f>
        <v>12342</v>
      </c>
      <c r="J25" s="279">
        <f>ROUND(J$3*$D25,0)</f>
        <v>18216</v>
      </c>
      <c r="K25" s="278">
        <f>ROUND($K$3*D25,0)</f>
        <v>4963</v>
      </c>
      <c r="L25" s="279">
        <f>ROUND(L$3*$D25,0)</f>
        <v>0</v>
      </c>
      <c r="M25" s="279">
        <f>ROUND(M$3*$D25,0)</f>
        <v>0</v>
      </c>
    </row>
    <row r="26" spans="1:13" ht="15" customHeight="1" x14ac:dyDescent="0.25">
      <c r="A26" s="381" t="s">
        <v>30</v>
      </c>
      <c r="B26" s="386" t="s">
        <v>31</v>
      </c>
      <c r="C26" s="383" t="s">
        <v>6</v>
      </c>
      <c r="D26" s="73">
        <v>0.89</v>
      </c>
      <c r="E26" s="384">
        <f t="shared" ref="E26:E31" si="11">ROUND($E$3*D26,0)</f>
        <v>1512</v>
      </c>
      <c r="F26" s="385">
        <f t="shared" ref="F26:G31" si="12">ROUND(F$3*$D26,0)</f>
        <v>1915</v>
      </c>
      <c r="G26" s="385">
        <f t="shared" si="12"/>
        <v>2950</v>
      </c>
      <c r="H26" s="384">
        <f t="shared" ref="H26:H31" si="13">ROUND($H$3*D26,0)</f>
        <v>1250</v>
      </c>
      <c r="I26" s="385">
        <f t="shared" ref="I26:J31" si="14">ROUND(I$3*$D26,0)</f>
        <v>2760</v>
      </c>
      <c r="J26" s="385">
        <f t="shared" si="14"/>
        <v>4074</v>
      </c>
      <c r="K26" s="384">
        <f t="shared" ref="K26:K31" si="15">ROUND($K$3*D26,0)</f>
        <v>1110</v>
      </c>
      <c r="L26" s="385">
        <f t="shared" ref="L26:M31" si="16">ROUND(L$3*$D26,0)</f>
        <v>0</v>
      </c>
      <c r="M26" s="385">
        <f t="shared" si="16"/>
        <v>0</v>
      </c>
    </row>
    <row r="27" spans="1:13" ht="15" customHeight="1" x14ac:dyDescent="0.25">
      <c r="A27" s="343" t="s">
        <v>131</v>
      </c>
      <c r="B27" s="344" t="s">
        <v>32</v>
      </c>
      <c r="C27" s="345" t="s">
        <v>10</v>
      </c>
      <c r="D27" s="335">
        <v>7.35</v>
      </c>
      <c r="E27" s="278">
        <f t="shared" si="11"/>
        <v>12488</v>
      </c>
      <c r="F27" s="279">
        <f t="shared" si="12"/>
        <v>15817</v>
      </c>
      <c r="G27" s="279">
        <f t="shared" si="12"/>
        <v>24365</v>
      </c>
      <c r="H27" s="278">
        <f t="shared" si="13"/>
        <v>10327</v>
      </c>
      <c r="I27" s="279">
        <f t="shared" si="14"/>
        <v>22792</v>
      </c>
      <c r="J27" s="279">
        <f t="shared" si="14"/>
        <v>33641</v>
      </c>
      <c r="K27" s="278">
        <f t="shared" si="15"/>
        <v>9165</v>
      </c>
      <c r="L27" s="279">
        <f t="shared" si="16"/>
        <v>0</v>
      </c>
      <c r="M27" s="279">
        <f t="shared" si="16"/>
        <v>0</v>
      </c>
    </row>
    <row r="28" spans="1:13" ht="15" customHeight="1" x14ac:dyDescent="0.25">
      <c r="A28" s="381" t="s">
        <v>132</v>
      </c>
      <c r="B28" s="386" t="s">
        <v>33</v>
      </c>
      <c r="C28" s="383" t="s">
        <v>10</v>
      </c>
      <c r="D28" s="73">
        <v>4.2300000000000004</v>
      </c>
      <c r="E28" s="384">
        <f t="shared" si="11"/>
        <v>7187</v>
      </c>
      <c r="F28" s="385">
        <f t="shared" si="12"/>
        <v>9103</v>
      </c>
      <c r="G28" s="385">
        <f t="shared" si="12"/>
        <v>14022</v>
      </c>
      <c r="H28" s="384">
        <f t="shared" si="13"/>
        <v>5943</v>
      </c>
      <c r="I28" s="385">
        <f t="shared" si="14"/>
        <v>13117</v>
      </c>
      <c r="J28" s="385">
        <f t="shared" si="14"/>
        <v>19361</v>
      </c>
      <c r="K28" s="384">
        <f t="shared" si="15"/>
        <v>5275</v>
      </c>
      <c r="L28" s="385">
        <f t="shared" si="16"/>
        <v>0</v>
      </c>
      <c r="M28" s="385">
        <f t="shared" si="16"/>
        <v>0</v>
      </c>
    </row>
    <row r="29" spans="1:13" ht="15" customHeight="1" x14ac:dyDescent="0.25">
      <c r="A29" s="343" t="s">
        <v>133</v>
      </c>
      <c r="B29" s="344" t="s">
        <v>34</v>
      </c>
      <c r="C29" s="345" t="s">
        <v>35</v>
      </c>
      <c r="D29" s="335">
        <v>1.05</v>
      </c>
      <c r="E29" s="278">
        <f t="shared" si="11"/>
        <v>1784</v>
      </c>
      <c r="F29" s="279">
        <f t="shared" si="12"/>
        <v>2260</v>
      </c>
      <c r="G29" s="279">
        <f t="shared" si="12"/>
        <v>3481</v>
      </c>
      <c r="H29" s="278">
        <f t="shared" si="13"/>
        <v>1475</v>
      </c>
      <c r="I29" s="279">
        <f t="shared" si="14"/>
        <v>3256</v>
      </c>
      <c r="J29" s="279">
        <f t="shared" si="14"/>
        <v>4806</v>
      </c>
      <c r="K29" s="278">
        <f t="shared" si="15"/>
        <v>1309</v>
      </c>
      <c r="L29" s="279">
        <f t="shared" si="16"/>
        <v>0</v>
      </c>
      <c r="M29" s="279">
        <f t="shared" si="16"/>
        <v>0</v>
      </c>
    </row>
    <row r="30" spans="1:13" ht="15" customHeight="1" x14ac:dyDescent="0.25">
      <c r="A30" s="381" t="s">
        <v>36</v>
      </c>
      <c r="B30" s="386" t="s">
        <v>37</v>
      </c>
      <c r="C30" s="383" t="s">
        <v>38</v>
      </c>
      <c r="D30" s="73">
        <v>43.66</v>
      </c>
      <c r="E30" s="384">
        <f t="shared" si="11"/>
        <v>74178</v>
      </c>
      <c r="F30" s="385">
        <f t="shared" si="12"/>
        <v>93956</v>
      </c>
      <c r="G30" s="385">
        <f t="shared" si="12"/>
        <v>144733</v>
      </c>
      <c r="H30" s="384">
        <f t="shared" si="13"/>
        <v>61342</v>
      </c>
      <c r="I30" s="385">
        <f t="shared" si="14"/>
        <v>135390</v>
      </c>
      <c r="J30" s="385">
        <f t="shared" si="14"/>
        <v>199832</v>
      </c>
      <c r="K30" s="384">
        <f t="shared" si="15"/>
        <v>54444</v>
      </c>
      <c r="L30" s="385">
        <f t="shared" si="16"/>
        <v>0</v>
      </c>
      <c r="M30" s="385">
        <f t="shared" si="16"/>
        <v>0</v>
      </c>
    </row>
    <row r="31" spans="1:13" ht="15" customHeight="1" thickBot="1" x14ac:dyDescent="0.3">
      <c r="A31" s="340" t="s">
        <v>39</v>
      </c>
      <c r="B31" s="341" t="s">
        <v>40</v>
      </c>
      <c r="C31" s="342" t="s">
        <v>41</v>
      </c>
      <c r="D31" s="333">
        <v>12.15</v>
      </c>
      <c r="E31" s="284">
        <f t="shared" si="11"/>
        <v>20643</v>
      </c>
      <c r="F31" s="285">
        <f t="shared" si="12"/>
        <v>26147</v>
      </c>
      <c r="G31" s="285">
        <f t="shared" si="12"/>
        <v>40277</v>
      </c>
      <c r="H31" s="284">
        <f t="shared" si="13"/>
        <v>17071</v>
      </c>
      <c r="I31" s="285">
        <f t="shared" si="14"/>
        <v>37677</v>
      </c>
      <c r="J31" s="285">
        <f t="shared" si="14"/>
        <v>55611</v>
      </c>
      <c r="K31" s="284">
        <f t="shared" si="15"/>
        <v>15151</v>
      </c>
      <c r="L31" s="285">
        <f t="shared" si="16"/>
        <v>0</v>
      </c>
      <c r="M31" s="285">
        <f t="shared" si="16"/>
        <v>0</v>
      </c>
    </row>
    <row r="32" spans="1:13" ht="15" customHeight="1" x14ac:dyDescent="0.25">
      <c r="A32" s="370" t="s">
        <v>42</v>
      </c>
      <c r="B32" s="371"/>
      <c r="C32" s="372"/>
      <c r="D32" s="361"/>
      <c r="E32" s="373"/>
      <c r="F32" s="374"/>
      <c r="G32" s="374"/>
      <c r="H32" s="373"/>
      <c r="I32" s="374"/>
      <c r="J32" s="374"/>
      <c r="K32" s="373"/>
      <c r="L32" s="374"/>
      <c r="M32" s="374"/>
    </row>
    <row r="33" spans="1:13" ht="15" customHeight="1" x14ac:dyDescent="0.25">
      <c r="A33" s="353" t="s">
        <v>211</v>
      </c>
      <c r="B33" s="344" t="s">
        <v>43</v>
      </c>
      <c r="C33" s="345" t="s">
        <v>10</v>
      </c>
      <c r="D33" s="335">
        <v>1.54</v>
      </c>
      <c r="E33" s="278">
        <f>ROUND($E$3*D33,0)</f>
        <v>2616</v>
      </c>
      <c r="F33" s="279">
        <f>ROUND(F$3*$D33,0)</f>
        <v>3314</v>
      </c>
      <c r="G33" s="279">
        <f>ROUND(G$3*$D33,0)</f>
        <v>5105</v>
      </c>
      <c r="H33" s="278">
        <f>ROUND($H$3*D33,0)</f>
        <v>2164</v>
      </c>
      <c r="I33" s="279">
        <f>ROUND(I$3*$D33,0)</f>
        <v>4776</v>
      </c>
      <c r="J33" s="279">
        <f>ROUND(J$3*$D33,0)</f>
        <v>7049</v>
      </c>
      <c r="K33" s="278">
        <f>ROUND($K$3*D33,0)</f>
        <v>1920</v>
      </c>
      <c r="L33" s="279">
        <f>ROUND(L$3*$D33,0)</f>
        <v>0</v>
      </c>
      <c r="M33" s="279">
        <f>ROUND(M$3*$D33,0)</f>
        <v>0</v>
      </c>
    </row>
    <row r="34" spans="1:13" ht="15" customHeight="1" x14ac:dyDescent="0.25">
      <c r="A34" s="398" t="s">
        <v>44</v>
      </c>
      <c r="B34" s="386" t="s">
        <v>45</v>
      </c>
      <c r="C34" s="383" t="s">
        <v>10</v>
      </c>
      <c r="D34" s="73">
        <v>10.59</v>
      </c>
      <c r="E34" s="384">
        <f t="shared" ref="E34:E39" si="17">ROUND($E$3*D34,0)</f>
        <v>17992</v>
      </c>
      <c r="F34" s="385">
        <f t="shared" ref="F34:G39" si="18">ROUND(F$3*$D34,0)</f>
        <v>22790</v>
      </c>
      <c r="G34" s="385">
        <f t="shared" si="18"/>
        <v>35106</v>
      </c>
      <c r="H34" s="384">
        <f t="shared" ref="H34:H39" si="19">ROUND($H$3*D34,0)</f>
        <v>14879</v>
      </c>
      <c r="I34" s="385">
        <f t="shared" ref="I34:J39" si="20">ROUND(I$3*$D34,0)</f>
        <v>32840</v>
      </c>
      <c r="J34" s="385">
        <f t="shared" si="20"/>
        <v>48470</v>
      </c>
      <c r="K34" s="384">
        <f t="shared" ref="K34:K39" si="21">ROUND($K$3*D34,0)</f>
        <v>13206</v>
      </c>
      <c r="L34" s="385">
        <f t="shared" ref="L34:M39" si="22">ROUND(L$3*$D34,0)</f>
        <v>0</v>
      </c>
      <c r="M34" s="385">
        <f t="shared" si="22"/>
        <v>0</v>
      </c>
    </row>
    <row r="35" spans="1:13" ht="15" customHeight="1" x14ac:dyDescent="0.25">
      <c r="A35" s="353" t="s">
        <v>232</v>
      </c>
      <c r="B35" s="346">
        <v>520</v>
      </c>
      <c r="C35" s="345" t="s">
        <v>46</v>
      </c>
      <c r="D35" s="335">
        <v>0.28999999999999998</v>
      </c>
      <c r="E35" s="278">
        <f t="shared" si="17"/>
        <v>493</v>
      </c>
      <c r="F35" s="279">
        <f t="shared" si="18"/>
        <v>624</v>
      </c>
      <c r="G35" s="279">
        <f t="shared" si="18"/>
        <v>961</v>
      </c>
      <c r="H35" s="278">
        <f t="shared" si="19"/>
        <v>407</v>
      </c>
      <c r="I35" s="279">
        <f t="shared" si="20"/>
        <v>899</v>
      </c>
      <c r="J35" s="279">
        <f t="shared" si="20"/>
        <v>1327</v>
      </c>
      <c r="K35" s="278">
        <f t="shared" si="21"/>
        <v>362</v>
      </c>
      <c r="L35" s="279">
        <f t="shared" si="22"/>
        <v>0</v>
      </c>
      <c r="M35" s="279">
        <f t="shared" si="22"/>
        <v>0</v>
      </c>
    </row>
    <row r="36" spans="1:13" ht="15" customHeight="1" x14ac:dyDescent="0.25">
      <c r="A36" s="398" t="s">
        <v>221</v>
      </c>
      <c r="B36" s="382">
        <v>522</v>
      </c>
      <c r="C36" s="383" t="s">
        <v>46</v>
      </c>
      <c r="D36" s="73">
        <v>0.28999999999999998</v>
      </c>
      <c r="E36" s="384">
        <f t="shared" si="17"/>
        <v>493</v>
      </c>
      <c r="F36" s="385">
        <f t="shared" si="18"/>
        <v>624</v>
      </c>
      <c r="G36" s="385">
        <f t="shared" si="18"/>
        <v>961</v>
      </c>
      <c r="H36" s="384">
        <f t="shared" si="19"/>
        <v>407</v>
      </c>
      <c r="I36" s="385">
        <f t="shared" si="20"/>
        <v>899</v>
      </c>
      <c r="J36" s="385">
        <f t="shared" si="20"/>
        <v>1327</v>
      </c>
      <c r="K36" s="384">
        <f t="shared" si="21"/>
        <v>362</v>
      </c>
      <c r="L36" s="385">
        <f t="shared" si="22"/>
        <v>0</v>
      </c>
      <c r="M36" s="385">
        <f t="shared" si="22"/>
        <v>0</v>
      </c>
    </row>
    <row r="37" spans="1:13" ht="15" customHeight="1" x14ac:dyDescent="0.25">
      <c r="A37" s="353" t="s">
        <v>134</v>
      </c>
      <c r="B37" s="344" t="s">
        <v>47</v>
      </c>
      <c r="C37" s="345" t="s">
        <v>46</v>
      </c>
      <c r="D37" s="335">
        <v>0.24</v>
      </c>
      <c r="E37" s="278">
        <f t="shared" si="17"/>
        <v>408</v>
      </c>
      <c r="F37" s="279">
        <f t="shared" si="18"/>
        <v>516</v>
      </c>
      <c r="G37" s="279">
        <f t="shared" si="18"/>
        <v>796</v>
      </c>
      <c r="H37" s="278">
        <f t="shared" si="19"/>
        <v>337</v>
      </c>
      <c r="I37" s="279">
        <f t="shared" si="20"/>
        <v>744</v>
      </c>
      <c r="J37" s="279">
        <f t="shared" si="20"/>
        <v>1098</v>
      </c>
      <c r="K37" s="278">
        <f t="shared" si="21"/>
        <v>299</v>
      </c>
      <c r="L37" s="279">
        <f t="shared" si="22"/>
        <v>0</v>
      </c>
      <c r="M37" s="279">
        <f t="shared" si="22"/>
        <v>0</v>
      </c>
    </row>
    <row r="38" spans="1:13" ht="15" customHeight="1" x14ac:dyDescent="0.25">
      <c r="A38" s="398" t="s">
        <v>135</v>
      </c>
      <c r="B38" s="386" t="s">
        <v>48</v>
      </c>
      <c r="C38" s="383" t="s">
        <v>46</v>
      </c>
      <c r="D38" s="73">
        <v>0.19</v>
      </c>
      <c r="E38" s="384">
        <f t="shared" si="17"/>
        <v>323</v>
      </c>
      <c r="F38" s="385">
        <f t="shared" si="18"/>
        <v>409</v>
      </c>
      <c r="G38" s="385">
        <f t="shared" si="18"/>
        <v>630</v>
      </c>
      <c r="H38" s="384">
        <f t="shared" si="19"/>
        <v>267</v>
      </c>
      <c r="I38" s="385">
        <f t="shared" si="20"/>
        <v>589</v>
      </c>
      <c r="J38" s="385">
        <f t="shared" si="20"/>
        <v>870</v>
      </c>
      <c r="K38" s="384">
        <f t="shared" si="21"/>
        <v>237</v>
      </c>
      <c r="L38" s="385">
        <f t="shared" si="22"/>
        <v>0</v>
      </c>
      <c r="M38" s="385">
        <f t="shared" si="22"/>
        <v>0</v>
      </c>
    </row>
    <row r="39" spans="1:13" ht="15" customHeight="1" thickBot="1" x14ac:dyDescent="0.3">
      <c r="A39" s="354" t="s">
        <v>49</v>
      </c>
      <c r="B39" s="341" t="s">
        <v>50</v>
      </c>
      <c r="C39" s="342" t="s">
        <v>46</v>
      </c>
      <c r="D39" s="333">
        <v>0.26</v>
      </c>
      <c r="E39" s="280">
        <f t="shared" si="17"/>
        <v>442</v>
      </c>
      <c r="F39" s="281">
        <f t="shared" si="18"/>
        <v>560</v>
      </c>
      <c r="G39" s="281">
        <f t="shared" si="18"/>
        <v>862</v>
      </c>
      <c r="H39" s="280">
        <f t="shared" si="19"/>
        <v>365</v>
      </c>
      <c r="I39" s="281">
        <f t="shared" si="20"/>
        <v>806</v>
      </c>
      <c r="J39" s="281">
        <f t="shared" si="20"/>
        <v>1190</v>
      </c>
      <c r="K39" s="280">
        <f t="shared" si="21"/>
        <v>324</v>
      </c>
      <c r="L39" s="281">
        <f t="shared" si="22"/>
        <v>0</v>
      </c>
      <c r="M39" s="281">
        <f t="shared" si="22"/>
        <v>0</v>
      </c>
    </row>
    <row r="40" spans="1:13" ht="15" customHeight="1" x14ac:dyDescent="0.25">
      <c r="A40" s="358" t="s">
        <v>51</v>
      </c>
      <c r="B40" s="367"/>
      <c r="C40" s="360"/>
      <c r="D40" s="364"/>
      <c r="E40" s="365"/>
      <c r="F40" s="366"/>
      <c r="G40" s="366"/>
      <c r="H40" s="365"/>
      <c r="I40" s="366"/>
      <c r="J40" s="366"/>
      <c r="K40" s="365"/>
      <c r="L40" s="366"/>
      <c r="M40" s="366"/>
    </row>
    <row r="41" spans="1:13" ht="15" customHeight="1" x14ac:dyDescent="0.25">
      <c r="A41" s="343" t="s">
        <v>52</v>
      </c>
      <c r="B41" s="344" t="s">
        <v>53</v>
      </c>
      <c r="C41" s="345" t="s">
        <v>10</v>
      </c>
      <c r="D41" s="335">
        <v>11.09</v>
      </c>
      <c r="E41" s="278">
        <f>ROUND($E$3*D41,0)</f>
        <v>18842</v>
      </c>
      <c r="F41" s="279">
        <f>ROUND(F$3*$D41,0)</f>
        <v>23866</v>
      </c>
      <c r="G41" s="279">
        <f>ROUND(G$3*$D41,0)</f>
        <v>36763</v>
      </c>
      <c r="H41" s="278">
        <f>ROUND($H$3*D41,0)</f>
        <v>15581</v>
      </c>
      <c r="I41" s="279">
        <f>ROUND(I$3*$D41,0)</f>
        <v>34390</v>
      </c>
      <c r="J41" s="279">
        <f>ROUND(J$3*$D41,0)</f>
        <v>50759</v>
      </c>
      <c r="K41" s="278">
        <f>ROUND($K$3*D41,0)</f>
        <v>13829</v>
      </c>
      <c r="L41" s="279">
        <f>ROUND(L$3*$D41,0)</f>
        <v>0</v>
      </c>
      <c r="M41" s="279">
        <f>ROUND(M$3*$D41,0)</f>
        <v>0</v>
      </c>
    </row>
    <row r="42" spans="1:13" ht="15" customHeight="1" x14ac:dyDescent="0.25">
      <c r="A42" s="381" t="s">
        <v>54</v>
      </c>
      <c r="B42" s="386" t="s">
        <v>55</v>
      </c>
      <c r="C42" s="383" t="s">
        <v>10</v>
      </c>
      <c r="D42" s="73">
        <v>3.28</v>
      </c>
      <c r="E42" s="384">
        <f t="shared" ref="E42:E79" si="23">ROUND($E$3*D42,0)</f>
        <v>5573</v>
      </c>
      <c r="F42" s="385">
        <f t="shared" ref="F42:G79" si="24">ROUND(F$3*$D42,0)</f>
        <v>7059</v>
      </c>
      <c r="G42" s="385">
        <f t="shared" si="24"/>
        <v>10873</v>
      </c>
      <c r="H42" s="384">
        <f t="shared" ref="H42:H79" si="25">ROUND($H$3*D42,0)</f>
        <v>4608</v>
      </c>
      <c r="I42" s="385">
        <f t="shared" ref="I42:J79" si="26">ROUND(I$3*$D42,0)</f>
        <v>10171</v>
      </c>
      <c r="J42" s="385">
        <f t="shared" si="26"/>
        <v>15013</v>
      </c>
      <c r="K42" s="384">
        <f t="shared" ref="K42:K79" si="27">ROUND($K$3*D42,0)</f>
        <v>4090</v>
      </c>
      <c r="L42" s="385">
        <f t="shared" ref="L42:M79" si="28">ROUND(L$3*$D42,0)</f>
        <v>0</v>
      </c>
      <c r="M42" s="385">
        <f t="shared" si="28"/>
        <v>0</v>
      </c>
    </row>
    <row r="43" spans="1:13" ht="15" customHeight="1" x14ac:dyDescent="0.25">
      <c r="A43" s="343" t="s">
        <v>57</v>
      </c>
      <c r="B43" s="344" t="s">
        <v>58</v>
      </c>
      <c r="C43" s="345" t="s">
        <v>56</v>
      </c>
      <c r="D43" s="335">
        <v>0.74</v>
      </c>
      <c r="E43" s="278">
        <f t="shared" si="23"/>
        <v>1257</v>
      </c>
      <c r="F43" s="279">
        <f t="shared" si="24"/>
        <v>1592</v>
      </c>
      <c r="G43" s="279">
        <f t="shared" si="24"/>
        <v>2453</v>
      </c>
      <c r="H43" s="278">
        <f t="shared" si="25"/>
        <v>1040</v>
      </c>
      <c r="I43" s="279">
        <f t="shared" si="26"/>
        <v>2295</v>
      </c>
      <c r="J43" s="279">
        <f t="shared" si="26"/>
        <v>3387</v>
      </c>
      <c r="K43" s="278">
        <f t="shared" si="27"/>
        <v>923</v>
      </c>
      <c r="L43" s="279">
        <f t="shared" si="28"/>
        <v>0</v>
      </c>
      <c r="M43" s="279">
        <f t="shared" si="28"/>
        <v>0</v>
      </c>
    </row>
    <row r="44" spans="1:13" ht="15" customHeight="1" thickBot="1" x14ac:dyDescent="0.3">
      <c r="A44" s="399" t="s">
        <v>309</v>
      </c>
      <c r="B44" s="400" t="s">
        <v>136</v>
      </c>
      <c r="C44" s="393" t="s">
        <v>10</v>
      </c>
      <c r="D44" s="71">
        <v>8.35</v>
      </c>
      <c r="E44" s="401">
        <f t="shared" si="23"/>
        <v>14187</v>
      </c>
      <c r="F44" s="402">
        <f t="shared" si="24"/>
        <v>17969</v>
      </c>
      <c r="G44" s="402">
        <f t="shared" si="24"/>
        <v>27680</v>
      </c>
      <c r="H44" s="401">
        <f t="shared" si="25"/>
        <v>11732</v>
      </c>
      <c r="I44" s="402">
        <f t="shared" si="26"/>
        <v>25893</v>
      </c>
      <c r="J44" s="402">
        <f t="shared" si="26"/>
        <v>38218</v>
      </c>
      <c r="K44" s="401">
        <f t="shared" si="27"/>
        <v>10412</v>
      </c>
      <c r="L44" s="402">
        <f t="shared" si="28"/>
        <v>0</v>
      </c>
      <c r="M44" s="402">
        <f t="shared" si="28"/>
        <v>0</v>
      </c>
    </row>
    <row r="45" spans="1:13" ht="15" customHeight="1" x14ac:dyDescent="0.25">
      <c r="A45" s="403" t="s">
        <v>59</v>
      </c>
      <c r="B45" s="404"/>
      <c r="C45" s="405"/>
      <c r="D45" s="70"/>
      <c r="E45" s="406"/>
      <c r="F45" s="407"/>
      <c r="G45" s="407"/>
      <c r="H45" s="406"/>
      <c r="I45" s="407"/>
      <c r="J45" s="407"/>
      <c r="K45" s="406"/>
      <c r="L45" s="407"/>
      <c r="M45" s="407"/>
    </row>
    <row r="46" spans="1:13" ht="15" customHeight="1" x14ac:dyDescent="0.25">
      <c r="A46" s="343" t="s">
        <v>60</v>
      </c>
      <c r="B46" s="344" t="s">
        <v>61</v>
      </c>
      <c r="C46" s="345" t="s">
        <v>10</v>
      </c>
      <c r="D46" s="335">
        <v>2.0299999999999998</v>
      </c>
      <c r="E46" s="278">
        <f t="shared" si="23"/>
        <v>3449</v>
      </c>
      <c r="F46" s="279">
        <f t="shared" si="24"/>
        <v>4369</v>
      </c>
      <c r="G46" s="279">
        <f t="shared" si="24"/>
        <v>6729</v>
      </c>
      <c r="H46" s="278">
        <f t="shared" si="25"/>
        <v>2852</v>
      </c>
      <c r="I46" s="279">
        <f t="shared" si="26"/>
        <v>6295</v>
      </c>
      <c r="J46" s="279">
        <f t="shared" si="26"/>
        <v>9291</v>
      </c>
      <c r="K46" s="278">
        <f t="shared" si="27"/>
        <v>2531</v>
      </c>
      <c r="L46" s="279">
        <f t="shared" si="28"/>
        <v>0</v>
      </c>
      <c r="M46" s="279">
        <f t="shared" si="28"/>
        <v>0</v>
      </c>
    </row>
    <row r="47" spans="1:13" ht="15" customHeight="1" x14ac:dyDescent="0.25">
      <c r="A47" s="381" t="s">
        <v>62</v>
      </c>
      <c r="B47" s="386" t="s">
        <v>63</v>
      </c>
      <c r="C47" s="383" t="s">
        <v>10</v>
      </c>
      <c r="D47" s="73">
        <v>3.89</v>
      </c>
      <c r="E47" s="384">
        <f t="shared" si="23"/>
        <v>6609</v>
      </c>
      <c r="F47" s="385">
        <f t="shared" si="24"/>
        <v>8371</v>
      </c>
      <c r="G47" s="385">
        <f t="shared" si="24"/>
        <v>12895</v>
      </c>
      <c r="H47" s="384">
        <f t="shared" si="25"/>
        <v>5465</v>
      </c>
      <c r="I47" s="385">
        <f t="shared" si="26"/>
        <v>12063</v>
      </c>
      <c r="J47" s="385">
        <f t="shared" si="26"/>
        <v>17805</v>
      </c>
      <c r="K47" s="384">
        <f t="shared" si="27"/>
        <v>4851</v>
      </c>
      <c r="L47" s="385">
        <f t="shared" si="28"/>
        <v>0</v>
      </c>
      <c r="M47" s="385">
        <f t="shared" si="28"/>
        <v>0</v>
      </c>
    </row>
    <row r="48" spans="1:13" ht="15" customHeight="1" x14ac:dyDescent="0.25">
      <c r="A48" s="343" t="s">
        <v>137</v>
      </c>
      <c r="B48" s="344" t="s">
        <v>64</v>
      </c>
      <c r="C48" s="345" t="s">
        <v>10</v>
      </c>
      <c r="D48" s="335">
        <v>11.69</v>
      </c>
      <c r="E48" s="278">
        <f t="shared" si="23"/>
        <v>19861</v>
      </c>
      <c r="F48" s="279">
        <f t="shared" si="24"/>
        <v>25157</v>
      </c>
      <c r="G48" s="279">
        <f t="shared" si="24"/>
        <v>38752</v>
      </c>
      <c r="H48" s="278">
        <f t="shared" si="25"/>
        <v>16424</v>
      </c>
      <c r="I48" s="279">
        <f t="shared" si="26"/>
        <v>36251</v>
      </c>
      <c r="J48" s="279">
        <f t="shared" si="26"/>
        <v>53505</v>
      </c>
      <c r="K48" s="278">
        <f t="shared" si="27"/>
        <v>14577</v>
      </c>
      <c r="L48" s="279">
        <f t="shared" si="28"/>
        <v>0</v>
      </c>
      <c r="M48" s="279">
        <f t="shared" si="28"/>
        <v>0</v>
      </c>
    </row>
    <row r="49" spans="1:13" ht="15" customHeight="1" x14ac:dyDescent="0.25">
      <c r="A49" s="381" t="s">
        <v>65</v>
      </c>
      <c r="B49" s="386" t="s">
        <v>66</v>
      </c>
      <c r="C49" s="383" t="s">
        <v>10</v>
      </c>
      <c r="D49" s="73">
        <v>5.78</v>
      </c>
      <c r="E49" s="384">
        <f t="shared" si="23"/>
        <v>9820</v>
      </c>
      <c r="F49" s="385">
        <f t="shared" si="24"/>
        <v>12439</v>
      </c>
      <c r="G49" s="385">
        <f t="shared" si="24"/>
        <v>19161</v>
      </c>
      <c r="H49" s="384">
        <f t="shared" si="25"/>
        <v>8121</v>
      </c>
      <c r="I49" s="385">
        <f t="shared" si="26"/>
        <v>17924</v>
      </c>
      <c r="J49" s="385">
        <f t="shared" si="26"/>
        <v>26455</v>
      </c>
      <c r="K49" s="384">
        <f t="shared" si="27"/>
        <v>7208</v>
      </c>
      <c r="L49" s="385">
        <f t="shared" si="28"/>
        <v>0</v>
      </c>
      <c r="M49" s="385">
        <f t="shared" si="28"/>
        <v>0</v>
      </c>
    </row>
    <row r="50" spans="1:13" ht="15" customHeight="1" thickBot="1" x14ac:dyDescent="0.3">
      <c r="A50" s="340" t="s">
        <v>138</v>
      </c>
      <c r="B50" s="341" t="s">
        <v>67</v>
      </c>
      <c r="C50" s="342" t="s">
        <v>10</v>
      </c>
      <c r="D50" s="333">
        <v>3.62</v>
      </c>
      <c r="E50" s="280">
        <f t="shared" si="23"/>
        <v>6150</v>
      </c>
      <c r="F50" s="281">
        <f t="shared" si="24"/>
        <v>7790</v>
      </c>
      <c r="G50" s="281">
        <f t="shared" si="24"/>
        <v>12000</v>
      </c>
      <c r="H50" s="280">
        <f t="shared" si="25"/>
        <v>5086</v>
      </c>
      <c r="I50" s="281">
        <f t="shared" si="26"/>
        <v>11226</v>
      </c>
      <c r="J50" s="281">
        <f t="shared" si="26"/>
        <v>16569</v>
      </c>
      <c r="K50" s="280">
        <f t="shared" si="27"/>
        <v>4514</v>
      </c>
      <c r="L50" s="281">
        <f t="shared" si="28"/>
        <v>0</v>
      </c>
      <c r="M50" s="281">
        <f t="shared" si="28"/>
        <v>0</v>
      </c>
    </row>
    <row r="51" spans="1:13" ht="15" customHeight="1" x14ac:dyDescent="0.25">
      <c r="A51" s="375" t="s">
        <v>97</v>
      </c>
      <c r="B51" s="376"/>
      <c r="C51" s="377"/>
      <c r="D51" s="378"/>
      <c r="E51" s="379"/>
      <c r="F51" s="380"/>
      <c r="G51" s="380"/>
      <c r="H51" s="379"/>
      <c r="I51" s="380"/>
      <c r="J51" s="380"/>
      <c r="K51" s="379"/>
      <c r="L51" s="380"/>
      <c r="M51" s="380"/>
    </row>
    <row r="52" spans="1:13" ht="15" customHeight="1" x14ac:dyDescent="0.25">
      <c r="A52" s="343" t="s">
        <v>68</v>
      </c>
      <c r="B52" s="344" t="s">
        <v>69</v>
      </c>
      <c r="C52" s="345" t="s">
        <v>10</v>
      </c>
      <c r="D52" s="335">
        <v>5.07</v>
      </c>
      <c r="E52" s="278">
        <f t="shared" si="23"/>
        <v>8614</v>
      </c>
      <c r="F52" s="279">
        <f t="shared" si="24"/>
        <v>10911</v>
      </c>
      <c r="G52" s="279">
        <f t="shared" si="24"/>
        <v>16807</v>
      </c>
      <c r="H52" s="278">
        <f t="shared" si="25"/>
        <v>7123</v>
      </c>
      <c r="I52" s="279">
        <f t="shared" si="26"/>
        <v>15722</v>
      </c>
      <c r="J52" s="279">
        <f t="shared" si="26"/>
        <v>23205</v>
      </c>
      <c r="K52" s="278">
        <f t="shared" si="27"/>
        <v>6322</v>
      </c>
      <c r="L52" s="279">
        <f t="shared" si="28"/>
        <v>0</v>
      </c>
      <c r="M52" s="279">
        <f t="shared" si="28"/>
        <v>0</v>
      </c>
    </row>
    <row r="53" spans="1:13" ht="15" customHeight="1" x14ac:dyDescent="0.25">
      <c r="A53" s="381" t="s">
        <v>70</v>
      </c>
      <c r="B53" s="386" t="s">
        <v>71</v>
      </c>
      <c r="C53" s="383" t="s">
        <v>10</v>
      </c>
      <c r="D53" s="73">
        <v>7.59</v>
      </c>
      <c r="E53" s="384">
        <f t="shared" si="23"/>
        <v>12895</v>
      </c>
      <c r="F53" s="385">
        <f t="shared" si="24"/>
        <v>16334</v>
      </c>
      <c r="G53" s="385">
        <f t="shared" si="24"/>
        <v>25161</v>
      </c>
      <c r="H53" s="384">
        <f t="shared" si="25"/>
        <v>10664</v>
      </c>
      <c r="I53" s="385">
        <f t="shared" si="26"/>
        <v>23537</v>
      </c>
      <c r="J53" s="385">
        <f t="shared" si="26"/>
        <v>34739</v>
      </c>
      <c r="K53" s="384">
        <f t="shared" si="27"/>
        <v>9465</v>
      </c>
      <c r="L53" s="385">
        <f t="shared" si="28"/>
        <v>0</v>
      </c>
      <c r="M53" s="385">
        <f t="shared" si="28"/>
        <v>0</v>
      </c>
    </row>
    <row r="54" spans="1:13" ht="15" customHeight="1" x14ac:dyDescent="0.25">
      <c r="A54" s="343" t="s">
        <v>310</v>
      </c>
      <c r="B54" s="344" t="s">
        <v>72</v>
      </c>
      <c r="C54" s="345" t="s">
        <v>161</v>
      </c>
      <c r="D54" s="335">
        <v>4.88</v>
      </c>
      <c r="E54" s="278">
        <f t="shared" si="23"/>
        <v>8291</v>
      </c>
      <c r="F54" s="279">
        <f t="shared" si="24"/>
        <v>10502</v>
      </c>
      <c r="G54" s="279">
        <f t="shared" si="24"/>
        <v>16177</v>
      </c>
      <c r="H54" s="278">
        <f t="shared" si="25"/>
        <v>6856</v>
      </c>
      <c r="I54" s="279">
        <f t="shared" si="26"/>
        <v>15133</v>
      </c>
      <c r="J54" s="279">
        <f t="shared" si="26"/>
        <v>22336</v>
      </c>
      <c r="K54" s="278">
        <f t="shared" si="27"/>
        <v>6085</v>
      </c>
      <c r="L54" s="279">
        <f t="shared" si="28"/>
        <v>0</v>
      </c>
      <c r="M54" s="279">
        <f t="shared" si="28"/>
        <v>0</v>
      </c>
    </row>
    <row r="55" spans="1:13" ht="15" customHeight="1" x14ac:dyDescent="0.25">
      <c r="A55" s="381" t="s">
        <v>315</v>
      </c>
      <c r="B55" s="408">
        <v>946</v>
      </c>
      <c r="C55" s="383" t="s">
        <v>161</v>
      </c>
      <c r="D55" s="73">
        <v>3.7</v>
      </c>
      <c r="E55" s="384">
        <f t="shared" si="23"/>
        <v>6286</v>
      </c>
      <c r="F55" s="385">
        <f t="shared" si="24"/>
        <v>7962</v>
      </c>
      <c r="G55" s="385">
        <f t="shared" si="24"/>
        <v>12266</v>
      </c>
      <c r="H55" s="384">
        <f t="shared" si="25"/>
        <v>5199</v>
      </c>
      <c r="I55" s="385">
        <f t="shared" si="26"/>
        <v>11474</v>
      </c>
      <c r="J55" s="385">
        <f t="shared" si="26"/>
        <v>16935</v>
      </c>
      <c r="K55" s="384">
        <f t="shared" si="27"/>
        <v>4614</v>
      </c>
      <c r="L55" s="385">
        <f t="shared" si="28"/>
        <v>0</v>
      </c>
      <c r="M55" s="385">
        <f t="shared" si="28"/>
        <v>0</v>
      </c>
    </row>
    <row r="56" spans="1:13" ht="15" customHeight="1" x14ac:dyDescent="0.25">
      <c r="A56" s="343" t="s">
        <v>162</v>
      </c>
      <c r="B56" s="344" t="s">
        <v>73</v>
      </c>
      <c r="C56" s="345" t="s">
        <v>10</v>
      </c>
      <c r="D56" s="335">
        <v>5.26</v>
      </c>
      <c r="E56" s="278">
        <f t="shared" si="23"/>
        <v>8937</v>
      </c>
      <c r="F56" s="279">
        <f t="shared" si="24"/>
        <v>11320</v>
      </c>
      <c r="G56" s="279">
        <f t="shared" si="24"/>
        <v>17437</v>
      </c>
      <c r="H56" s="278">
        <f t="shared" si="25"/>
        <v>7390</v>
      </c>
      <c r="I56" s="279">
        <f t="shared" si="26"/>
        <v>16311</v>
      </c>
      <c r="J56" s="279">
        <f t="shared" si="26"/>
        <v>24075</v>
      </c>
      <c r="K56" s="278">
        <f t="shared" si="27"/>
        <v>6559</v>
      </c>
      <c r="L56" s="279">
        <f t="shared" si="28"/>
        <v>0</v>
      </c>
      <c r="M56" s="279">
        <f t="shared" si="28"/>
        <v>0</v>
      </c>
    </row>
    <row r="57" spans="1:13" ht="15" customHeight="1" x14ac:dyDescent="0.25">
      <c r="A57" s="381" t="s">
        <v>140</v>
      </c>
      <c r="B57" s="386" t="s">
        <v>74</v>
      </c>
      <c r="C57" s="383" t="s">
        <v>141</v>
      </c>
      <c r="D57" s="73">
        <v>7.89</v>
      </c>
      <c r="E57" s="384">
        <f t="shared" si="23"/>
        <v>13405</v>
      </c>
      <c r="F57" s="385">
        <f t="shared" si="24"/>
        <v>16979</v>
      </c>
      <c r="G57" s="385">
        <f t="shared" si="24"/>
        <v>26155</v>
      </c>
      <c r="H57" s="384">
        <f t="shared" si="25"/>
        <v>11085</v>
      </c>
      <c r="I57" s="385">
        <f t="shared" si="26"/>
        <v>24467</v>
      </c>
      <c r="J57" s="385">
        <f t="shared" si="26"/>
        <v>36113</v>
      </c>
      <c r="K57" s="384">
        <f t="shared" si="27"/>
        <v>9839</v>
      </c>
      <c r="L57" s="385">
        <f t="shared" si="28"/>
        <v>0</v>
      </c>
      <c r="M57" s="385">
        <f t="shared" si="28"/>
        <v>0</v>
      </c>
    </row>
    <row r="58" spans="1:13" ht="15" customHeight="1" x14ac:dyDescent="0.25">
      <c r="A58" s="343" t="s">
        <v>235</v>
      </c>
      <c r="B58" s="344" t="s">
        <v>75</v>
      </c>
      <c r="C58" s="345" t="s">
        <v>76</v>
      </c>
      <c r="D58" s="335">
        <v>1.99</v>
      </c>
      <c r="E58" s="278">
        <f t="shared" si="23"/>
        <v>3381</v>
      </c>
      <c r="F58" s="279">
        <f t="shared" si="24"/>
        <v>4282</v>
      </c>
      <c r="G58" s="279">
        <f t="shared" si="24"/>
        <v>6597</v>
      </c>
      <c r="H58" s="278">
        <f t="shared" si="25"/>
        <v>2796</v>
      </c>
      <c r="I58" s="279">
        <f t="shared" si="26"/>
        <v>6171</v>
      </c>
      <c r="J58" s="279">
        <f t="shared" si="26"/>
        <v>9108</v>
      </c>
      <c r="K58" s="278">
        <f t="shared" si="27"/>
        <v>2482</v>
      </c>
      <c r="L58" s="279">
        <f t="shared" si="28"/>
        <v>0</v>
      </c>
      <c r="M58" s="279">
        <f t="shared" si="28"/>
        <v>0</v>
      </c>
    </row>
    <row r="59" spans="1:13" ht="15" customHeight="1" thickBot="1" x14ac:dyDescent="0.3">
      <c r="A59" s="391" t="s">
        <v>77</v>
      </c>
      <c r="B59" s="392" t="s">
        <v>78</v>
      </c>
      <c r="C59" s="393" t="s">
        <v>10</v>
      </c>
      <c r="D59" s="71">
        <v>7.78</v>
      </c>
      <c r="E59" s="401">
        <f t="shared" si="23"/>
        <v>13218</v>
      </c>
      <c r="F59" s="402">
        <f t="shared" si="24"/>
        <v>16743</v>
      </c>
      <c r="G59" s="402">
        <f t="shared" si="24"/>
        <v>25791</v>
      </c>
      <c r="H59" s="401">
        <f t="shared" si="25"/>
        <v>10931</v>
      </c>
      <c r="I59" s="402">
        <f t="shared" si="26"/>
        <v>24126</v>
      </c>
      <c r="J59" s="402">
        <f t="shared" si="26"/>
        <v>35609</v>
      </c>
      <c r="K59" s="401">
        <f t="shared" si="27"/>
        <v>9702</v>
      </c>
      <c r="L59" s="402">
        <f t="shared" si="28"/>
        <v>0</v>
      </c>
      <c r="M59" s="402">
        <f t="shared" si="28"/>
        <v>0</v>
      </c>
    </row>
    <row r="60" spans="1:13" ht="15" customHeight="1" x14ac:dyDescent="0.25">
      <c r="A60" s="370" t="s">
        <v>98</v>
      </c>
      <c r="B60" s="371"/>
      <c r="C60" s="372"/>
      <c r="D60" s="361"/>
      <c r="E60" s="373"/>
      <c r="F60" s="374"/>
      <c r="G60" s="374"/>
      <c r="H60" s="373"/>
      <c r="I60" s="374"/>
      <c r="J60" s="374"/>
      <c r="K60" s="373"/>
      <c r="L60" s="374"/>
      <c r="M60" s="374"/>
    </row>
    <row r="61" spans="1:13" ht="15" customHeight="1" x14ac:dyDescent="0.25">
      <c r="A61" s="343" t="s">
        <v>142</v>
      </c>
      <c r="B61" s="344" t="s">
        <v>79</v>
      </c>
      <c r="C61" s="345" t="s">
        <v>10</v>
      </c>
      <c r="D61" s="335">
        <v>27.78</v>
      </c>
      <c r="E61" s="278">
        <f t="shared" si="23"/>
        <v>47198</v>
      </c>
      <c r="F61" s="279">
        <f t="shared" si="24"/>
        <v>59783</v>
      </c>
      <c r="G61" s="279">
        <f t="shared" si="24"/>
        <v>92091</v>
      </c>
      <c r="H61" s="278">
        <f t="shared" si="25"/>
        <v>39031</v>
      </c>
      <c r="I61" s="279">
        <f t="shared" si="26"/>
        <v>86146</v>
      </c>
      <c r="J61" s="279">
        <f t="shared" si="26"/>
        <v>127149</v>
      </c>
      <c r="K61" s="278">
        <f t="shared" si="27"/>
        <v>34642</v>
      </c>
      <c r="L61" s="279">
        <f t="shared" si="28"/>
        <v>0</v>
      </c>
      <c r="M61" s="279">
        <f t="shared" si="28"/>
        <v>0</v>
      </c>
    </row>
    <row r="62" spans="1:13" ht="15" customHeight="1" x14ac:dyDescent="0.25">
      <c r="A62" s="381" t="s">
        <v>143</v>
      </c>
      <c r="B62" s="386" t="s">
        <v>80</v>
      </c>
      <c r="C62" s="383" t="s">
        <v>10</v>
      </c>
      <c r="D62" s="73">
        <v>24.09</v>
      </c>
      <c r="E62" s="384">
        <f t="shared" si="23"/>
        <v>40929</v>
      </c>
      <c r="F62" s="385">
        <f t="shared" si="24"/>
        <v>51842</v>
      </c>
      <c r="G62" s="385">
        <f t="shared" si="24"/>
        <v>79858</v>
      </c>
      <c r="H62" s="384">
        <f t="shared" si="25"/>
        <v>33846</v>
      </c>
      <c r="I62" s="385">
        <f t="shared" si="26"/>
        <v>74703</v>
      </c>
      <c r="J62" s="385">
        <f t="shared" si="26"/>
        <v>110260</v>
      </c>
      <c r="K62" s="384">
        <f t="shared" si="27"/>
        <v>30040</v>
      </c>
      <c r="L62" s="385">
        <f t="shared" si="28"/>
        <v>0</v>
      </c>
      <c r="M62" s="385">
        <f t="shared" si="28"/>
        <v>0</v>
      </c>
    </row>
    <row r="63" spans="1:13" ht="15" customHeight="1" x14ac:dyDescent="0.25">
      <c r="A63" s="343" t="s">
        <v>81</v>
      </c>
      <c r="B63" s="344" t="s">
        <v>82</v>
      </c>
      <c r="C63" s="345" t="s">
        <v>10</v>
      </c>
      <c r="D63" s="335">
        <v>15.09</v>
      </c>
      <c r="E63" s="278">
        <f t="shared" si="23"/>
        <v>25638</v>
      </c>
      <c r="F63" s="279">
        <f t="shared" si="24"/>
        <v>32474</v>
      </c>
      <c r="G63" s="279">
        <f t="shared" si="24"/>
        <v>50023</v>
      </c>
      <c r="H63" s="278">
        <f t="shared" si="25"/>
        <v>21201</v>
      </c>
      <c r="I63" s="279">
        <f t="shared" si="26"/>
        <v>46794</v>
      </c>
      <c r="J63" s="279">
        <f t="shared" si="26"/>
        <v>69067</v>
      </c>
      <c r="K63" s="278">
        <f t="shared" si="27"/>
        <v>18817</v>
      </c>
      <c r="L63" s="279">
        <f t="shared" si="28"/>
        <v>0</v>
      </c>
      <c r="M63" s="279">
        <f t="shared" si="28"/>
        <v>0</v>
      </c>
    </row>
    <row r="64" spans="1:13" ht="15" customHeight="1" x14ac:dyDescent="0.25">
      <c r="A64" s="381" t="s">
        <v>163</v>
      </c>
      <c r="B64" s="386" t="s">
        <v>83</v>
      </c>
      <c r="C64" s="383" t="s">
        <v>10</v>
      </c>
      <c r="D64" s="73">
        <v>11.84</v>
      </c>
      <c r="E64" s="384">
        <f t="shared" si="23"/>
        <v>20116</v>
      </c>
      <c r="F64" s="385">
        <f t="shared" si="24"/>
        <v>25480</v>
      </c>
      <c r="G64" s="385">
        <f t="shared" si="24"/>
        <v>39250</v>
      </c>
      <c r="H64" s="384">
        <f t="shared" si="25"/>
        <v>16635</v>
      </c>
      <c r="I64" s="385">
        <f t="shared" si="26"/>
        <v>36716</v>
      </c>
      <c r="J64" s="385">
        <f t="shared" si="26"/>
        <v>54192</v>
      </c>
      <c r="K64" s="384">
        <f t="shared" si="27"/>
        <v>14764</v>
      </c>
      <c r="L64" s="385">
        <f t="shared" si="28"/>
        <v>0</v>
      </c>
      <c r="M64" s="385">
        <f t="shared" si="28"/>
        <v>0</v>
      </c>
    </row>
    <row r="65" spans="1:13" ht="15" customHeight="1" thickBot="1" x14ac:dyDescent="0.3">
      <c r="A65" s="355" t="s">
        <v>312</v>
      </c>
      <c r="B65" s="356" t="s">
        <v>144</v>
      </c>
      <c r="C65" s="357" t="s">
        <v>10</v>
      </c>
      <c r="D65" s="337">
        <v>7.81</v>
      </c>
      <c r="E65" s="280">
        <f t="shared" si="23"/>
        <v>13269</v>
      </c>
      <c r="F65" s="281">
        <f t="shared" si="24"/>
        <v>16807</v>
      </c>
      <c r="G65" s="281">
        <f t="shared" si="24"/>
        <v>25890</v>
      </c>
      <c r="H65" s="280">
        <f t="shared" si="25"/>
        <v>10973</v>
      </c>
      <c r="I65" s="281">
        <f t="shared" si="26"/>
        <v>24219</v>
      </c>
      <c r="J65" s="281">
        <f t="shared" si="26"/>
        <v>35746</v>
      </c>
      <c r="K65" s="280">
        <f t="shared" si="27"/>
        <v>9739</v>
      </c>
      <c r="L65" s="281">
        <f t="shared" si="28"/>
        <v>0</v>
      </c>
      <c r="M65" s="281">
        <f t="shared" si="28"/>
        <v>0</v>
      </c>
    </row>
    <row r="66" spans="1:13" ht="15" customHeight="1" x14ac:dyDescent="0.25">
      <c r="A66" s="370" t="s">
        <v>99</v>
      </c>
      <c r="B66" s="371"/>
      <c r="C66" s="372"/>
      <c r="D66" s="361"/>
      <c r="E66" s="365"/>
      <c r="F66" s="366"/>
      <c r="G66" s="366"/>
      <c r="H66" s="365"/>
      <c r="I66" s="366"/>
      <c r="J66" s="366"/>
      <c r="K66" s="365"/>
      <c r="L66" s="366"/>
      <c r="M66" s="366"/>
    </row>
    <row r="67" spans="1:13" ht="15" customHeight="1" x14ac:dyDescent="0.25">
      <c r="A67" s="343" t="s">
        <v>145</v>
      </c>
      <c r="B67" s="344" t="s">
        <v>84</v>
      </c>
      <c r="C67" s="345" t="s">
        <v>10</v>
      </c>
      <c r="D67" s="335">
        <v>10.75</v>
      </c>
      <c r="E67" s="278">
        <f t="shared" si="23"/>
        <v>18264</v>
      </c>
      <c r="F67" s="279">
        <f t="shared" si="24"/>
        <v>23134</v>
      </c>
      <c r="G67" s="279">
        <f t="shared" si="24"/>
        <v>35636</v>
      </c>
      <c r="H67" s="278">
        <f t="shared" si="25"/>
        <v>15104</v>
      </c>
      <c r="I67" s="279">
        <f t="shared" si="26"/>
        <v>33336</v>
      </c>
      <c r="J67" s="279">
        <f t="shared" si="26"/>
        <v>49203</v>
      </c>
      <c r="K67" s="278">
        <f t="shared" si="27"/>
        <v>13405</v>
      </c>
      <c r="L67" s="279">
        <f t="shared" si="28"/>
        <v>0</v>
      </c>
      <c r="M67" s="279">
        <f t="shared" si="28"/>
        <v>0</v>
      </c>
    </row>
    <row r="68" spans="1:13" ht="15" customHeight="1" x14ac:dyDescent="0.25">
      <c r="A68" s="381" t="s">
        <v>146</v>
      </c>
      <c r="B68" s="386" t="s">
        <v>85</v>
      </c>
      <c r="C68" s="383" t="s">
        <v>10</v>
      </c>
      <c r="D68" s="73">
        <v>15.45</v>
      </c>
      <c r="E68" s="384">
        <f t="shared" si="23"/>
        <v>26250</v>
      </c>
      <c r="F68" s="385">
        <f t="shared" si="24"/>
        <v>33248</v>
      </c>
      <c r="G68" s="385">
        <f t="shared" si="24"/>
        <v>51217</v>
      </c>
      <c r="H68" s="384">
        <f t="shared" si="25"/>
        <v>21707</v>
      </c>
      <c r="I68" s="385">
        <f t="shared" si="26"/>
        <v>47910</v>
      </c>
      <c r="J68" s="385">
        <f t="shared" si="26"/>
        <v>70715</v>
      </c>
      <c r="K68" s="384">
        <f t="shared" si="27"/>
        <v>19266</v>
      </c>
      <c r="L68" s="385">
        <f t="shared" si="28"/>
        <v>0</v>
      </c>
      <c r="M68" s="385">
        <f t="shared" si="28"/>
        <v>0</v>
      </c>
    </row>
    <row r="69" spans="1:13" ht="15" customHeight="1" x14ac:dyDescent="0.25">
      <c r="A69" s="343" t="s">
        <v>86</v>
      </c>
      <c r="B69" s="344" t="s">
        <v>87</v>
      </c>
      <c r="C69" s="345" t="s">
        <v>10</v>
      </c>
      <c r="D69" s="335">
        <v>3.85</v>
      </c>
      <c r="E69" s="278">
        <f t="shared" si="23"/>
        <v>6541</v>
      </c>
      <c r="F69" s="279">
        <f t="shared" si="24"/>
        <v>8285</v>
      </c>
      <c r="G69" s="279">
        <f t="shared" si="24"/>
        <v>12763</v>
      </c>
      <c r="H69" s="278">
        <f t="shared" si="25"/>
        <v>5409</v>
      </c>
      <c r="I69" s="279">
        <f t="shared" si="26"/>
        <v>11939</v>
      </c>
      <c r="J69" s="279">
        <f t="shared" si="26"/>
        <v>17621</v>
      </c>
      <c r="K69" s="278">
        <f t="shared" si="27"/>
        <v>4801</v>
      </c>
      <c r="L69" s="279">
        <f t="shared" si="28"/>
        <v>0</v>
      </c>
      <c r="M69" s="279">
        <f t="shared" si="28"/>
        <v>0</v>
      </c>
    </row>
    <row r="70" spans="1:13" ht="15" customHeight="1" x14ac:dyDescent="0.25">
      <c r="A70" s="381" t="s">
        <v>313</v>
      </c>
      <c r="B70" s="386" t="s">
        <v>147</v>
      </c>
      <c r="C70" s="383" t="s">
        <v>10</v>
      </c>
      <c r="D70" s="73">
        <v>12.72</v>
      </c>
      <c r="E70" s="384">
        <f t="shared" si="23"/>
        <v>21611</v>
      </c>
      <c r="F70" s="385">
        <f t="shared" si="24"/>
        <v>27373</v>
      </c>
      <c r="G70" s="385">
        <f t="shared" si="24"/>
        <v>42167</v>
      </c>
      <c r="H70" s="384">
        <f t="shared" si="25"/>
        <v>17872</v>
      </c>
      <c r="I70" s="385">
        <f t="shared" si="26"/>
        <v>39445</v>
      </c>
      <c r="J70" s="385">
        <f t="shared" si="26"/>
        <v>58219</v>
      </c>
      <c r="K70" s="384">
        <f t="shared" si="27"/>
        <v>15862</v>
      </c>
      <c r="L70" s="385">
        <f t="shared" si="28"/>
        <v>0</v>
      </c>
      <c r="M70" s="385">
        <f t="shared" si="28"/>
        <v>0</v>
      </c>
    </row>
    <row r="71" spans="1:13" ht="15" customHeight="1" x14ac:dyDescent="0.25">
      <c r="A71" s="343" t="s">
        <v>314</v>
      </c>
      <c r="B71" s="344" t="s">
        <v>88</v>
      </c>
      <c r="C71" s="345" t="s">
        <v>10</v>
      </c>
      <c r="D71" s="335">
        <v>16.7</v>
      </c>
      <c r="E71" s="278">
        <f t="shared" si="23"/>
        <v>28373</v>
      </c>
      <c r="F71" s="279">
        <f t="shared" si="24"/>
        <v>35938</v>
      </c>
      <c r="G71" s="279">
        <f t="shared" si="24"/>
        <v>55361</v>
      </c>
      <c r="H71" s="278">
        <f t="shared" si="25"/>
        <v>23464</v>
      </c>
      <c r="I71" s="279">
        <f t="shared" si="26"/>
        <v>51787</v>
      </c>
      <c r="J71" s="279">
        <f t="shared" si="26"/>
        <v>76436</v>
      </c>
      <c r="K71" s="278">
        <f t="shared" si="27"/>
        <v>20825</v>
      </c>
      <c r="L71" s="279">
        <f t="shared" si="28"/>
        <v>0</v>
      </c>
      <c r="M71" s="279">
        <f t="shared" si="28"/>
        <v>0</v>
      </c>
    </row>
    <row r="72" spans="1:13" ht="15" customHeight="1" x14ac:dyDescent="0.25">
      <c r="A72" s="381" t="s">
        <v>89</v>
      </c>
      <c r="B72" s="386" t="s">
        <v>90</v>
      </c>
      <c r="C72" s="383" t="s">
        <v>139</v>
      </c>
      <c r="D72" s="73">
        <v>7.98</v>
      </c>
      <c r="E72" s="384">
        <f t="shared" si="23"/>
        <v>13558</v>
      </c>
      <c r="F72" s="385">
        <f t="shared" si="24"/>
        <v>17173</v>
      </c>
      <c r="G72" s="385">
        <f t="shared" si="24"/>
        <v>26454</v>
      </c>
      <c r="H72" s="384">
        <f t="shared" si="25"/>
        <v>11212</v>
      </c>
      <c r="I72" s="385">
        <f t="shared" si="26"/>
        <v>24746</v>
      </c>
      <c r="J72" s="385">
        <f t="shared" si="26"/>
        <v>36524</v>
      </c>
      <c r="K72" s="384">
        <f t="shared" si="27"/>
        <v>9951</v>
      </c>
      <c r="L72" s="385">
        <f t="shared" si="28"/>
        <v>0</v>
      </c>
      <c r="M72" s="385">
        <f t="shared" si="28"/>
        <v>0</v>
      </c>
    </row>
    <row r="73" spans="1:13" ht="15" customHeight="1" x14ac:dyDescent="0.25">
      <c r="A73" s="343" t="s">
        <v>91</v>
      </c>
      <c r="B73" s="344" t="s">
        <v>92</v>
      </c>
      <c r="C73" s="345" t="s">
        <v>10</v>
      </c>
      <c r="D73" s="335">
        <v>18.79</v>
      </c>
      <c r="E73" s="278">
        <f t="shared" si="23"/>
        <v>31924</v>
      </c>
      <c r="F73" s="279">
        <f t="shared" si="24"/>
        <v>40436</v>
      </c>
      <c r="G73" s="279">
        <f t="shared" si="24"/>
        <v>62289</v>
      </c>
      <c r="H73" s="278">
        <f t="shared" si="25"/>
        <v>26400</v>
      </c>
      <c r="I73" s="279">
        <f t="shared" si="26"/>
        <v>58268</v>
      </c>
      <c r="J73" s="279">
        <f t="shared" si="26"/>
        <v>86002</v>
      </c>
      <c r="K73" s="278">
        <f t="shared" si="27"/>
        <v>23431</v>
      </c>
      <c r="L73" s="279">
        <f t="shared" si="28"/>
        <v>0</v>
      </c>
      <c r="M73" s="279">
        <f t="shared" si="28"/>
        <v>0</v>
      </c>
    </row>
    <row r="74" spans="1:13" ht="15" customHeight="1" x14ac:dyDescent="0.25">
      <c r="A74" s="409" t="s">
        <v>311</v>
      </c>
      <c r="B74" s="410" t="s">
        <v>93</v>
      </c>
      <c r="C74" s="411" t="s">
        <v>10</v>
      </c>
      <c r="D74" s="72">
        <v>11.13</v>
      </c>
      <c r="E74" s="384">
        <f t="shared" si="23"/>
        <v>18910</v>
      </c>
      <c r="F74" s="385">
        <f t="shared" si="24"/>
        <v>23952</v>
      </c>
      <c r="G74" s="385">
        <f t="shared" si="24"/>
        <v>36896</v>
      </c>
      <c r="H74" s="384">
        <f t="shared" si="25"/>
        <v>15638</v>
      </c>
      <c r="I74" s="385">
        <f t="shared" si="26"/>
        <v>34514</v>
      </c>
      <c r="J74" s="385">
        <f t="shared" si="26"/>
        <v>50942</v>
      </c>
      <c r="K74" s="384">
        <f t="shared" si="27"/>
        <v>13879</v>
      </c>
      <c r="L74" s="385">
        <f t="shared" si="28"/>
        <v>0</v>
      </c>
      <c r="M74" s="385">
        <f t="shared" si="28"/>
        <v>0</v>
      </c>
    </row>
    <row r="75" spans="1:13" ht="15" customHeight="1" thickBot="1" x14ac:dyDescent="0.3">
      <c r="A75" s="355" t="s">
        <v>148</v>
      </c>
      <c r="B75" s="356" t="s">
        <v>149</v>
      </c>
      <c r="C75" s="357" t="s">
        <v>10</v>
      </c>
      <c r="D75" s="337">
        <v>4.3600000000000003</v>
      </c>
      <c r="E75" s="284">
        <f t="shared" si="23"/>
        <v>7408</v>
      </c>
      <c r="F75" s="285">
        <f t="shared" si="24"/>
        <v>9383</v>
      </c>
      <c r="G75" s="285">
        <f t="shared" si="24"/>
        <v>14453</v>
      </c>
      <c r="H75" s="284">
        <f t="shared" si="25"/>
        <v>6126</v>
      </c>
      <c r="I75" s="285">
        <f t="shared" si="26"/>
        <v>13520</v>
      </c>
      <c r="J75" s="285">
        <f t="shared" si="26"/>
        <v>19956</v>
      </c>
      <c r="K75" s="284">
        <f t="shared" si="27"/>
        <v>5437</v>
      </c>
      <c r="L75" s="285">
        <f t="shared" si="28"/>
        <v>0</v>
      </c>
      <c r="M75" s="285">
        <f t="shared" si="28"/>
        <v>0</v>
      </c>
    </row>
    <row r="76" spans="1:13" ht="15" customHeight="1" x14ac:dyDescent="0.25">
      <c r="A76" s="358" t="s">
        <v>94</v>
      </c>
      <c r="B76" s="367"/>
      <c r="C76" s="360"/>
      <c r="D76" s="364"/>
      <c r="E76" s="373"/>
      <c r="F76" s="374"/>
      <c r="G76" s="374"/>
      <c r="H76" s="373"/>
      <c r="I76" s="374"/>
      <c r="J76" s="374"/>
      <c r="K76" s="373"/>
      <c r="L76" s="374"/>
      <c r="M76" s="374"/>
    </row>
    <row r="77" spans="1:13" ht="15" customHeight="1" x14ac:dyDescent="0.25">
      <c r="A77" s="343" t="s">
        <v>150</v>
      </c>
      <c r="B77" s="344" t="s">
        <v>95</v>
      </c>
      <c r="C77" s="345" t="s">
        <v>10</v>
      </c>
      <c r="D77" s="335">
        <v>12.38</v>
      </c>
      <c r="E77" s="278">
        <f t="shared" si="23"/>
        <v>21034</v>
      </c>
      <c r="F77" s="279">
        <f t="shared" si="24"/>
        <v>26642</v>
      </c>
      <c r="G77" s="279">
        <f t="shared" si="24"/>
        <v>41040</v>
      </c>
      <c r="H77" s="278">
        <f t="shared" si="25"/>
        <v>17394</v>
      </c>
      <c r="I77" s="279">
        <f t="shared" si="26"/>
        <v>38390</v>
      </c>
      <c r="J77" s="279">
        <f t="shared" si="26"/>
        <v>56663</v>
      </c>
      <c r="K77" s="278">
        <f t="shared" si="27"/>
        <v>15438</v>
      </c>
      <c r="L77" s="279">
        <f t="shared" si="28"/>
        <v>0</v>
      </c>
      <c r="M77" s="279">
        <f t="shared" si="28"/>
        <v>0</v>
      </c>
    </row>
    <row r="78" spans="1:13" ht="15" customHeight="1" x14ac:dyDescent="0.25">
      <c r="A78" s="381" t="s">
        <v>151</v>
      </c>
      <c r="B78" s="389" t="s">
        <v>96</v>
      </c>
      <c r="C78" s="390" t="s">
        <v>152</v>
      </c>
      <c r="D78" s="73">
        <v>30.01</v>
      </c>
      <c r="E78" s="384">
        <f t="shared" si="23"/>
        <v>50987</v>
      </c>
      <c r="F78" s="385">
        <f t="shared" si="24"/>
        <v>64582</v>
      </c>
      <c r="G78" s="385">
        <f t="shared" si="24"/>
        <v>99483</v>
      </c>
      <c r="H78" s="384">
        <f t="shared" si="25"/>
        <v>42164</v>
      </c>
      <c r="I78" s="385">
        <f t="shared" si="26"/>
        <v>93061</v>
      </c>
      <c r="J78" s="385">
        <f t="shared" si="26"/>
        <v>137356</v>
      </c>
      <c r="K78" s="384">
        <f t="shared" si="27"/>
        <v>37422</v>
      </c>
      <c r="L78" s="385">
        <f t="shared" si="28"/>
        <v>0</v>
      </c>
      <c r="M78" s="385">
        <f t="shared" si="28"/>
        <v>0</v>
      </c>
    </row>
    <row r="79" spans="1:13" ht="15" customHeight="1" thickBot="1" x14ac:dyDescent="0.3">
      <c r="A79" s="340" t="s">
        <v>153</v>
      </c>
      <c r="B79" s="341" t="s">
        <v>154</v>
      </c>
      <c r="C79" s="342" t="s">
        <v>139</v>
      </c>
      <c r="D79" s="338">
        <v>1.73</v>
      </c>
      <c r="E79" s="280">
        <f t="shared" si="23"/>
        <v>2939</v>
      </c>
      <c r="F79" s="281">
        <f t="shared" si="24"/>
        <v>3723</v>
      </c>
      <c r="G79" s="281">
        <f t="shared" si="24"/>
        <v>5735</v>
      </c>
      <c r="H79" s="280">
        <f t="shared" si="25"/>
        <v>2431</v>
      </c>
      <c r="I79" s="281">
        <f t="shared" si="26"/>
        <v>5365</v>
      </c>
      <c r="J79" s="281">
        <f t="shared" si="26"/>
        <v>7918</v>
      </c>
      <c r="K79" s="280">
        <f t="shared" si="27"/>
        <v>2157</v>
      </c>
      <c r="L79" s="281">
        <f t="shared" si="28"/>
        <v>0</v>
      </c>
      <c r="M79" s="281">
        <f t="shared" si="28"/>
        <v>0</v>
      </c>
    </row>
    <row r="80" spans="1:13" x14ac:dyDescent="0.2">
      <c r="A80" s="15"/>
      <c r="B80" s="16"/>
      <c r="C80" s="17"/>
      <c r="D80" s="103"/>
      <c r="E80" s="7"/>
      <c r="F80" s="7"/>
      <c r="G80" s="7"/>
      <c r="H80" s="7"/>
      <c r="I80" s="7"/>
      <c r="J80" s="7"/>
      <c r="K80" s="7"/>
      <c r="L80" s="7"/>
      <c r="M80" s="7"/>
    </row>
    <row r="81" spans="1:13" s="5" customFormat="1" hidden="1" x14ac:dyDescent="0.2">
      <c r="A81" s="18">
        <v>1</v>
      </c>
      <c r="B81" s="18">
        <v>4</v>
      </c>
      <c r="C81" s="18">
        <v>6</v>
      </c>
      <c r="D81" s="6">
        <v>8</v>
      </c>
      <c r="E81" s="6">
        <v>9</v>
      </c>
      <c r="F81" s="6">
        <v>10</v>
      </c>
      <c r="G81" s="6">
        <v>11</v>
      </c>
      <c r="H81" s="6">
        <v>9</v>
      </c>
      <c r="I81" s="6">
        <v>10</v>
      </c>
      <c r="J81" s="6">
        <v>11</v>
      </c>
      <c r="K81" s="6">
        <v>9</v>
      </c>
      <c r="L81" s="6">
        <v>10</v>
      </c>
      <c r="M81" s="6">
        <v>11</v>
      </c>
    </row>
  </sheetData>
  <sheetProtection algorithmName="SHA-512" hashValue="el6/G5W28RKGlVgko9wjiq+KtBvcm4pq11y1RychAMyTlm1/Zz7R+YLbdl8XllXJ5nyCfjXvf+UkebaqZ0CTJQ==" saltValue="zokxRkOVXjwNpWkbSBjPnA==" spinCount="100000" sheet="1" objects="1" scenarios="1" selectLockedCells="1" selectUnlockedCells="1"/>
  <mergeCells count="1">
    <mergeCell ref="E1:M1"/>
  </mergeCells>
  <pageMargins left="0.7" right="0.7" top="0.75" bottom="0.75" header="0.3" footer="0.3"/>
  <pageSetup scale="44" orientation="portrait" horizontalDpi="30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28744-9FAF-4552-8D91-10961C7913D0}">
  <sheetPr codeName="Sheet5">
    <tabColor theme="0" tint="-0.249977111117893"/>
    <pageSetUpPr fitToPage="1"/>
  </sheetPr>
  <dimension ref="A1:AA90"/>
  <sheetViews>
    <sheetView showGridLines="0" showRowColHeaders="0" view="pageBreakPreview" zoomScaleNormal="100" zoomScaleSheetLayoutView="100" workbookViewId="0">
      <pane xSplit="2" ySplit="7" topLeftCell="C8" activePane="bottomRight" state="frozen"/>
      <selection pane="topRight" activeCell="C1" sqref="C1"/>
      <selection pane="bottomLeft" activeCell="A8" sqref="A8"/>
      <selection pane="bottomRight" activeCell="C8" sqref="C8"/>
    </sheetView>
  </sheetViews>
  <sheetFormatPr defaultRowHeight="14.25" x14ac:dyDescent="0.25"/>
  <cols>
    <col min="1" max="1" width="28.28515625" style="293" customWidth="1"/>
    <col min="2" max="2" width="48.5703125" style="116" bestFit="1" customWidth="1"/>
    <col min="3" max="3" width="6.140625" style="130" customWidth="1"/>
    <col min="4" max="4" width="19.85546875" style="131" customWidth="1"/>
    <col min="5" max="5" width="7.85546875" style="132" customWidth="1"/>
    <col min="6" max="6" width="5.85546875" style="133" customWidth="1"/>
    <col min="7" max="7" width="7.85546875" style="131" customWidth="1"/>
    <col min="8" max="8" width="8.140625" style="132" customWidth="1"/>
    <col min="9" max="9" width="8.85546875" style="132" customWidth="1"/>
    <col min="10" max="10" width="6.140625" style="133" customWidth="1"/>
    <col min="11" max="11" width="9.7109375" style="132" customWidth="1"/>
    <col min="12" max="12" width="8.7109375" style="131" customWidth="1"/>
    <col min="13" max="13" width="9.28515625" style="131" customWidth="1"/>
    <col min="14" max="14" width="8.140625" style="115" customWidth="1"/>
    <col min="15" max="23" width="12.7109375" style="116" customWidth="1"/>
    <col min="24" max="71" width="9.140625" style="116" customWidth="1"/>
    <col min="72" max="219" width="9.140625" style="116"/>
    <col min="220" max="221" width="1.140625" style="116" customWidth="1"/>
    <col min="222" max="222" width="36.28515625" style="116" customWidth="1"/>
    <col min="223" max="223" width="9" style="116" customWidth="1"/>
    <col min="224" max="224" width="0" style="116" hidden="1" customWidth="1"/>
    <col min="225" max="225" width="19.85546875" style="116" customWidth="1"/>
    <col min="226" max="226" width="7.85546875" style="116" customWidth="1"/>
    <col min="227" max="227" width="5.85546875" style="116" customWidth="1"/>
    <col min="228" max="228" width="7.140625" style="116" customWidth="1"/>
    <col min="229" max="229" width="8" style="116" customWidth="1"/>
    <col min="230" max="230" width="9.140625" style="116"/>
    <col min="231" max="231" width="6.140625" style="116" customWidth="1"/>
    <col min="232" max="234" width="8.140625" style="116" customWidth="1"/>
    <col min="235" max="235" width="9.140625" style="116"/>
    <col min="236" max="239" width="10.5703125" style="116" customWidth="1"/>
    <col min="240" max="243" width="10.85546875" style="116" customWidth="1"/>
    <col min="244" max="475" width="9.140625" style="116"/>
    <col min="476" max="477" width="1.140625" style="116" customWidth="1"/>
    <col min="478" max="478" width="36.28515625" style="116" customWidth="1"/>
    <col min="479" max="479" width="9" style="116" customWidth="1"/>
    <col min="480" max="480" width="0" style="116" hidden="1" customWidth="1"/>
    <col min="481" max="481" width="19.85546875" style="116" customWidth="1"/>
    <col min="482" max="482" width="7.85546875" style="116" customWidth="1"/>
    <col min="483" max="483" width="5.85546875" style="116" customWidth="1"/>
    <col min="484" max="484" width="7.140625" style="116" customWidth="1"/>
    <col min="485" max="485" width="8" style="116" customWidth="1"/>
    <col min="486" max="486" width="9.140625" style="116"/>
    <col min="487" max="487" width="6.140625" style="116" customWidth="1"/>
    <col min="488" max="490" width="8.140625" style="116" customWidth="1"/>
    <col min="491" max="491" width="9.140625" style="116"/>
    <col min="492" max="495" width="10.5703125" style="116" customWidth="1"/>
    <col min="496" max="499" width="10.85546875" style="116" customWidth="1"/>
    <col min="500" max="731" width="9.140625" style="116"/>
    <col min="732" max="733" width="1.140625" style="116" customWidth="1"/>
    <col min="734" max="734" width="36.28515625" style="116" customWidth="1"/>
    <col min="735" max="735" width="9" style="116" customWidth="1"/>
    <col min="736" max="736" width="0" style="116" hidden="1" customWidth="1"/>
    <col min="737" max="737" width="19.85546875" style="116" customWidth="1"/>
    <col min="738" max="738" width="7.85546875" style="116" customWidth="1"/>
    <col min="739" max="739" width="5.85546875" style="116" customWidth="1"/>
    <col min="740" max="740" width="7.140625" style="116" customWidth="1"/>
    <col min="741" max="741" width="8" style="116" customWidth="1"/>
    <col min="742" max="742" width="9.140625" style="116"/>
    <col min="743" max="743" width="6.140625" style="116" customWidth="1"/>
    <col min="744" max="746" width="8.140625" style="116" customWidth="1"/>
    <col min="747" max="747" width="9.140625" style="116"/>
    <col min="748" max="751" width="10.5703125" style="116" customWidth="1"/>
    <col min="752" max="755" width="10.85546875" style="116" customWidth="1"/>
    <col min="756" max="987" width="9.140625" style="116"/>
    <col min="988" max="989" width="1.140625" style="116" customWidth="1"/>
    <col min="990" max="990" width="36.28515625" style="116" customWidth="1"/>
    <col min="991" max="991" width="9" style="116" customWidth="1"/>
    <col min="992" max="992" width="0" style="116" hidden="1" customWidth="1"/>
    <col min="993" max="993" width="19.85546875" style="116" customWidth="1"/>
    <col min="994" max="994" width="7.85546875" style="116" customWidth="1"/>
    <col min="995" max="995" width="5.85546875" style="116" customWidth="1"/>
    <col min="996" max="996" width="7.140625" style="116" customWidth="1"/>
    <col min="997" max="997" width="8" style="116" customWidth="1"/>
    <col min="998" max="998" width="9.140625" style="116"/>
    <col min="999" max="999" width="6.140625" style="116" customWidth="1"/>
    <col min="1000" max="1002" width="8.140625" style="116" customWidth="1"/>
    <col min="1003" max="1003" width="9.140625" style="116"/>
    <col min="1004" max="1007" width="10.5703125" style="116" customWidth="1"/>
    <col min="1008" max="1011" width="10.85546875" style="116" customWidth="1"/>
    <col min="1012" max="1243" width="9.140625" style="116"/>
    <col min="1244" max="1245" width="1.140625" style="116" customWidth="1"/>
    <col min="1246" max="1246" width="36.28515625" style="116" customWidth="1"/>
    <col min="1247" max="1247" width="9" style="116" customWidth="1"/>
    <col min="1248" max="1248" width="0" style="116" hidden="1" customWidth="1"/>
    <col min="1249" max="1249" width="19.85546875" style="116" customWidth="1"/>
    <col min="1250" max="1250" width="7.85546875" style="116" customWidth="1"/>
    <col min="1251" max="1251" width="5.85546875" style="116" customWidth="1"/>
    <col min="1252" max="1252" width="7.140625" style="116" customWidth="1"/>
    <col min="1253" max="1253" width="8" style="116" customWidth="1"/>
    <col min="1254" max="1254" width="9.140625" style="116"/>
    <col min="1255" max="1255" width="6.140625" style="116" customWidth="1"/>
    <col min="1256" max="1258" width="8.140625" style="116" customWidth="1"/>
    <col min="1259" max="1259" width="9.140625" style="116"/>
    <col min="1260" max="1263" width="10.5703125" style="116" customWidth="1"/>
    <col min="1264" max="1267" width="10.85546875" style="116" customWidth="1"/>
    <col min="1268" max="1499" width="9.140625" style="116"/>
    <col min="1500" max="1501" width="1.140625" style="116" customWidth="1"/>
    <col min="1502" max="1502" width="36.28515625" style="116" customWidth="1"/>
    <col min="1503" max="1503" width="9" style="116" customWidth="1"/>
    <col min="1504" max="1504" width="0" style="116" hidden="1" customWidth="1"/>
    <col min="1505" max="1505" width="19.85546875" style="116" customWidth="1"/>
    <col min="1506" max="1506" width="7.85546875" style="116" customWidth="1"/>
    <col min="1507" max="1507" width="5.85546875" style="116" customWidth="1"/>
    <col min="1508" max="1508" width="7.140625" style="116" customWidth="1"/>
    <col min="1509" max="1509" width="8" style="116" customWidth="1"/>
    <col min="1510" max="1510" width="9.140625" style="116"/>
    <col min="1511" max="1511" width="6.140625" style="116" customWidth="1"/>
    <col min="1512" max="1514" width="8.140625" style="116" customWidth="1"/>
    <col min="1515" max="1515" width="9.140625" style="116"/>
    <col min="1516" max="1519" width="10.5703125" style="116" customWidth="1"/>
    <col min="1520" max="1523" width="10.85546875" style="116" customWidth="1"/>
    <col min="1524" max="1755" width="9.140625" style="116"/>
    <col min="1756" max="1757" width="1.140625" style="116" customWidth="1"/>
    <col min="1758" max="1758" width="36.28515625" style="116" customWidth="1"/>
    <col min="1759" max="1759" width="9" style="116" customWidth="1"/>
    <col min="1760" max="1760" width="0" style="116" hidden="1" customWidth="1"/>
    <col min="1761" max="1761" width="19.85546875" style="116" customWidth="1"/>
    <col min="1762" max="1762" width="7.85546875" style="116" customWidth="1"/>
    <col min="1763" max="1763" width="5.85546875" style="116" customWidth="1"/>
    <col min="1764" max="1764" width="7.140625" style="116" customWidth="1"/>
    <col min="1765" max="1765" width="8" style="116" customWidth="1"/>
    <col min="1766" max="1766" width="9.140625" style="116"/>
    <col min="1767" max="1767" width="6.140625" style="116" customWidth="1"/>
    <col min="1768" max="1770" width="8.140625" style="116" customWidth="1"/>
    <col min="1771" max="1771" width="9.140625" style="116"/>
    <col min="1772" max="1775" width="10.5703125" style="116" customWidth="1"/>
    <col min="1776" max="1779" width="10.85546875" style="116" customWidth="1"/>
    <col min="1780" max="2011" width="9.140625" style="116"/>
    <col min="2012" max="2013" width="1.140625" style="116" customWidth="1"/>
    <col min="2014" max="2014" width="36.28515625" style="116" customWidth="1"/>
    <col min="2015" max="2015" width="9" style="116" customWidth="1"/>
    <col min="2016" max="2016" width="0" style="116" hidden="1" customWidth="1"/>
    <col min="2017" max="2017" width="19.85546875" style="116" customWidth="1"/>
    <col min="2018" max="2018" width="7.85546875" style="116" customWidth="1"/>
    <col min="2019" max="2019" width="5.85546875" style="116" customWidth="1"/>
    <col min="2020" max="2020" width="7.140625" style="116" customWidth="1"/>
    <col min="2021" max="2021" width="8" style="116" customWidth="1"/>
    <col min="2022" max="2022" width="9.140625" style="116"/>
    <col min="2023" max="2023" width="6.140625" style="116" customWidth="1"/>
    <col min="2024" max="2026" width="8.140625" style="116" customWidth="1"/>
    <col min="2027" max="2027" width="9.140625" style="116"/>
    <col min="2028" max="2031" width="10.5703125" style="116" customWidth="1"/>
    <col min="2032" max="2035" width="10.85546875" style="116" customWidth="1"/>
    <col min="2036" max="2267" width="9.140625" style="116"/>
    <col min="2268" max="2269" width="1.140625" style="116" customWidth="1"/>
    <col min="2270" max="2270" width="36.28515625" style="116" customWidth="1"/>
    <col min="2271" max="2271" width="9" style="116" customWidth="1"/>
    <col min="2272" max="2272" width="0" style="116" hidden="1" customWidth="1"/>
    <col min="2273" max="2273" width="19.85546875" style="116" customWidth="1"/>
    <col min="2274" max="2274" width="7.85546875" style="116" customWidth="1"/>
    <col min="2275" max="2275" width="5.85546875" style="116" customWidth="1"/>
    <col min="2276" max="2276" width="7.140625" style="116" customWidth="1"/>
    <col min="2277" max="2277" width="8" style="116" customWidth="1"/>
    <col min="2278" max="2278" width="9.140625" style="116"/>
    <col min="2279" max="2279" width="6.140625" style="116" customWidth="1"/>
    <col min="2280" max="2282" width="8.140625" style="116" customWidth="1"/>
    <col min="2283" max="2283" width="9.140625" style="116"/>
    <col min="2284" max="2287" width="10.5703125" style="116" customWidth="1"/>
    <col min="2288" max="2291" width="10.85546875" style="116" customWidth="1"/>
    <col min="2292" max="2523" width="9.140625" style="116"/>
    <col min="2524" max="2525" width="1.140625" style="116" customWidth="1"/>
    <col min="2526" max="2526" width="36.28515625" style="116" customWidth="1"/>
    <col min="2527" max="2527" width="9" style="116" customWidth="1"/>
    <col min="2528" max="2528" width="0" style="116" hidden="1" customWidth="1"/>
    <col min="2529" max="2529" width="19.85546875" style="116" customWidth="1"/>
    <col min="2530" max="2530" width="7.85546875" style="116" customWidth="1"/>
    <col min="2531" max="2531" width="5.85546875" style="116" customWidth="1"/>
    <col min="2532" max="2532" width="7.140625" style="116" customWidth="1"/>
    <col min="2533" max="2533" width="8" style="116" customWidth="1"/>
    <col min="2534" max="2534" width="9.140625" style="116"/>
    <col min="2535" max="2535" width="6.140625" style="116" customWidth="1"/>
    <col min="2536" max="2538" width="8.140625" style="116" customWidth="1"/>
    <col min="2539" max="2539" width="9.140625" style="116"/>
    <col min="2540" max="2543" width="10.5703125" style="116" customWidth="1"/>
    <col min="2544" max="2547" width="10.85546875" style="116" customWidth="1"/>
    <col min="2548" max="2779" width="9.140625" style="116"/>
    <col min="2780" max="2781" width="1.140625" style="116" customWidth="1"/>
    <col min="2782" max="2782" width="36.28515625" style="116" customWidth="1"/>
    <col min="2783" max="2783" width="9" style="116" customWidth="1"/>
    <col min="2784" max="2784" width="0" style="116" hidden="1" customWidth="1"/>
    <col min="2785" max="2785" width="19.85546875" style="116" customWidth="1"/>
    <col min="2786" max="2786" width="7.85546875" style="116" customWidth="1"/>
    <col min="2787" max="2787" width="5.85546875" style="116" customWidth="1"/>
    <col min="2788" max="2788" width="7.140625" style="116" customWidth="1"/>
    <col min="2789" max="2789" width="8" style="116" customWidth="1"/>
    <col min="2790" max="2790" width="9.140625" style="116"/>
    <col min="2791" max="2791" width="6.140625" style="116" customWidth="1"/>
    <col min="2792" max="2794" width="8.140625" style="116" customWidth="1"/>
    <col min="2795" max="2795" width="9.140625" style="116"/>
    <col min="2796" max="2799" width="10.5703125" style="116" customWidth="1"/>
    <col min="2800" max="2803" width="10.85546875" style="116" customWidth="1"/>
    <col min="2804" max="3035" width="9.140625" style="116"/>
    <col min="3036" max="3037" width="1.140625" style="116" customWidth="1"/>
    <col min="3038" max="3038" width="36.28515625" style="116" customWidth="1"/>
    <col min="3039" max="3039" width="9" style="116" customWidth="1"/>
    <col min="3040" max="3040" width="0" style="116" hidden="1" customWidth="1"/>
    <col min="3041" max="3041" width="19.85546875" style="116" customWidth="1"/>
    <col min="3042" max="3042" width="7.85546875" style="116" customWidth="1"/>
    <col min="3043" max="3043" width="5.85546875" style="116" customWidth="1"/>
    <col min="3044" max="3044" width="7.140625" style="116" customWidth="1"/>
    <col min="3045" max="3045" width="8" style="116" customWidth="1"/>
    <col min="3046" max="3046" width="9.140625" style="116"/>
    <col min="3047" max="3047" width="6.140625" style="116" customWidth="1"/>
    <col min="3048" max="3050" width="8.140625" style="116" customWidth="1"/>
    <col min="3051" max="3051" width="9.140625" style="116"/>
    <col min="3052" max="3055" width="10.5703125" style="116" customWidth="1"/>
    <col min="3056" max="3059" width="10.85546875" style="116" customWidth="1"/>
    <col min="3060" max="3291" width="9.140625" style="116"/>
    <col min="3292" max="3293" width="1.140625" style="116" customWidth="1"/>
    <col min="3294" max="3294" width="36.28515625" style="116" customWidth="1"/>
    <col min="3295" max="3295" width="9" style="116" customWidth="1"/>
    <col min="3296" max="3296" width="0" style="116" hidden="1" customWidth="1"/>
    <col min="3297" max="3297" width="19.85546875" style="116" customWidth="1"/>
    <col min="3298" max="3298" width="7.85546875" style="116" customWidth="1"/>
    <col min="3299" max="3299" width="5.85546875" style="116" customWidth="1"/>
    <col min="3300" max="3300" width="7.140625" style="116" customWidth="1"/>
    <col min="3301" max="3301" width="8" style="116" customWidth="1"/>
    <col min="3302" max="3302" width="9.140625" style="116"/>
    <col min="3303" max="3303" width="6.140625" style="116" customWidth="1"/>
    <col min="3304" max="3306" width="8.140625" style="116" customWidth="1"/>
    <col min="3307" max="3307" width="9.140625" style="116"/>
    <col min="3308" max="3311" width="10.5703125" style="116" customWidth="1"/>
    <col min="3312" max="3315" width="10.85546875" style="116" customWidth="1"/>
    <col min="3316" max="3547" width="9.140625" style="116"/>
    <col min="3548" max="3549" width="1.140625" style="116" customWidth="1"/>
    <col min="3550" max="3550" width="36.28515625" style="116" customWidth="1"/>
    <col min="3551" max="3551" width="9" style="116" customWidth="1"/>
    <col min="3552" max="3552" width="0" style="116" hidden="1" customWidth="1"/>
    <col min="3553" max="3553" width="19.85546875" style="116" customWidth="1"/>
    <col min="3554" max="3554" width="7.85546875" style="116" customWidth="1"/>
    <col min="3555" max="3555" width="5.85546875" style="116" customWidth="1"/>
    <col min="3556" max="3556" width="7.140625" style="116" customWidth="1"/>
    <col min="3557" max="3557" width="8" style="116" customWidth="1"/>
    <col min="3558" max="3558" width="9.140625" style="116"/>
    <col min="3559" max="3559" width="6.140625" style="116" customWidth="1"/>
    <col min="3560" max="3562" width="8.140625" style="116" customWidth="1"/>
    <col min="3563" max="3563" width="9.140625" style="116"/>
    <col min="3564" max="3567" width="10.5703125" style="116" customWidth="1"/>
    <col min="3568" max="3571" width="10.85546875" style="116" customWidth="1"/>
    <col min="3572" max="3803" width="9.140625" style="116"/>
    <col min="3804" max="3805" width="1.140625" style="116" customWidth="1"/>
    <col min="3806" max="3806" width="36.28515625" style="116" customWidth="1"/>
    <col min="3807" max="3807" width="9" style="116" customWidth="1"/>
    <col min="3808" max="3808" width="0" style="116" hidden="1" customWidth="1"/>
    <col min="3809" max="3809" width="19.85546875" style="116" customWidth="1"/>
    <col min="3810" max="3810" width="7.85546875" style="116" customWidth="1"/>
    <col min="3811" max="3811" width="5.85546875" style="116" customWidth="1"/>
    <col min="3812" max="3812" width="7.140625" style="116" customWidth="1"/>
    <col min="3813" max="3813" width="8" style="116" customWidth="1"/>
    <col min="3814" max="3814" width="9.140625" style="116"/>
    <col min="3815" max="3815" width="6.140625" style="116" customWidth="1"/>
    <col min="3816" max="3818" width="8.140625" style="116" customWidth="1"/>
    <col min="3819" max="3819" width="9.140625" style="116"/>
    <col min="3820" max="3823" width="10.5703125" style="116" customWidth="1"/>
    <col min="3824" max="3827" width="10.85546875" style="116" customWidth="1"/>
    <col min="3828" max="4059" width="9.140625" style="116"/>
    <col min="4060" max="4061" width="1.140625" style="116" customWidth="1"/>
    <col min="4062" max="4062" width="36.28515625" style="116" customWidth="1"/>
    <col min="4063" max="4063" width="9" style="116" customWidth="1"/>
    <col min="4064" max="4064" width="0" style="116" hidden="1" customWidth="1"/>
    <col min="4065" max="4065" width="19.85546875" style="116" customWidth="1"/>
    <col min="4066" max="4066" width="7.85546875" style="116" customWidth="1"/>
    <col min="4067" max="4067" width="5.85546875" style="116" customWidth="1"/>
    <col min="4068" max="4068" width="7.140625" style="116" customWidth="1"/>
    <col min="4069" max="4069" width="8" style="116" customWidth="1"/>
    <col min="4070" max="4070" width="9.140625" style="116"/>
    <col min="4071" max="4071" width="6.140625" style="116" customWidth="1"/>
    <col min="4072" max="4074" width="8.140625" style="116" customWidth="1"/>
    <col min="4075" max="4075" width="9.140625" style="116"/>
    <col min="4076" max="4079" width="10.5703125" style="116" customWidth="1"/>
    <col min="4080" max="4083" width="10.85546875" style="116" customWidth="1"/>
    <col min="4084" max="4315" width="9.140625" style="116"/>
    <col min="4316" max="4317" width="1.140625" style="116" customWidth="1"/>
    <col min="4318" max="4318" width="36.28515625" style="116" customWidth="1"/>
    <col min="4319" max="4319" width="9" style="116" customWidth="1"/>
    <col min="4320" max="4320" width="0" style="116" hidden="1" customWidth="1"/>
    <col min="4321" max="4321" width="19.85546875" style="116" customWidth="1"/>
    <col min="4322" max="4322" width="7.85546875" style="116" customWidth="1"/>
    <col min="4323" max="4323" width="5.85546875" style="116" customWidth="1"/>
    <col min="4324" max="4324" width="7.140625" style="116" customWidth="1"/>
    <col min="4325" max="4325" width="8" style="116" customWidth="1"/>
    <col min="4326" max="4326" width="9.140625" style="116"/>
    <col min="4327" max="4327" width="6.140625" style="116" customWidth="1"/>
    <col min="4328" max="4330" width="8.140625" style="116" customWidth="1"/>
    <col min="4331" max="4331" width="9.140625" style="116"/>
    <col min="4332" max="4335" width="10.5703125" style="116" customWidth="1"/>
    <col min="4336" max="4339" width="10.85546875" style="116" customWidth="1"/>
    <col min="4340" max="4571" width="9.140625" style="116"/>
    <col min="4572" max="4573" width="1.140625" style="116" customWidth="1"/>
    <col min="4574" max="4574" width="36.28515625" style="116" customWidth="1"/>
    <col min="4575" max="4575" width="9" style="116" customWidth="1"/>
    <col min="4576" max="4576" width="0" style="116" hidden="1" customWidth="1"/>
    <col min="4577" max="4577" width="19.85546875" style="116" customWidth="1"/>
    <col min="4578" max="4578" width="7.85546875" style="116" customWidth="1"/>
    <col min="4579" max="4579" width="5.85546875" style="116" customWidth="1"/>
    <col min="4580" max="4580" width="7.140625" style="116" customWidth="1"/>
    <col min="4581" max="4581" width="8" style="116" customWidth="1"/>
    <col min="4582" max="4582" width="9.140625" style="116"/>
    <col min="4583" max="4583" width="6.140625" style="116" customWidth="1"/>
    <col min="4584" max="4586" width="8.140625" style="116" customWidth="1"/>
    <col min="4587" max="4587" width="9.140625" style="116"/>
    <col min="4588" max="4591" width="10.5703125" style="116" customWidth="1"/>
    <col min="4592" max="4595" width="10.85546875" style="116" customWidth="1"/>
    <col min="4596" max="4827" width="9.140625" style="116"/>
    <col min="4828" max="4829" width="1.140625" style="116" customWidth="1"/>
    <col min="4830" max="4830" width="36.28515625" style="116" customWidth="1"/>
    <col min="4831" max="4831" width="9" style="116" customWidth="1"/>
    <col min="4832" max="4832" width="0" style="116" hidden="1" customWidth="1"/>
    <col min="4833" max="4833" width="19.85546875" style="116" customWidth="1"/>
    <col min="4834" max="4834" width="7.85546875" style="116" customWidth="1"/>
    <col min="4835" max="4835" width="5.85546875" style="116" customWidth="1"/>
    <col min="4836" max="4836" width="7.140625" style="116" customWidth="1"/>
    <col min="4837" max="4837" width="8" style="116" customWidth="1"/>
    <col min="4838" max="4838" width="9.140625" style="116"/>
    <col min="4839" max="4839" width="6.140625" style="116" customWidth="1"/>
    <col min="4840" max="4842" width="8.140625" style="116" customWidth="1"/>
    <col min="4843" max="4843" width="9.140625" style="116"/>
    <col min="4844" max="4847" width="10.5703125" style="116" customWidth="1"/>
    <col min="4848" max="4851" width="10.85546875" style="116" customWidth="1"/>
    <col min="4852" max="5083" width="9.140625" style="116"/>
    <col min="5084" max="5085" width="1.140625" style="116" customWidth="1"/>
    <col min="5086" max="5086" width="36.28515625" style="116" customWidth="1"/>
    <col min="5087" max="5087" width="9" style="116" customWidth="1"/>
    <col min="5088" max="5088" width="0" style="116" hidden="1" customWidth="1"/>
    <col min="5089" max="5089" width="19.85546875" style="116" customWidth="1"/>
    <col min="5090" max="5090" width="7.85546875" style="116" customWidth="1"/>
    <col min="5091" max="5091" width="5.85546875" style="116" customWidth="1"/>
    <col min="5092" max="5092" width="7.140625" style="116" customWidth="1"/>
    <col min="5093" max="5093" width="8" style="116" customWidth="1"/>
    <col min="5094" max="5094" width="9.140625" style="116"/>
    <col min="5095" max="5095" width="6.140625" style="116" customWidth="1"/>
    <col min="5096" max="5098" width="8.140625" style="116" customWidth="1"/>
    <col min="5099" max="5099" width="9.140625" style="116"/>
    <col min="5100" max="5103" width="10.5703125" style="116" customWidth="1"/>
    <col min="5104" max="5107" width="10.85546875" style="116" customWidth="1"/>
    <col min="5108" max="5339" width="9.140625" style="116"/>
    <col min="5340" max="5341" width="1.140625" style="116" customWidth="1"/>
    <col min="5342" max="5342" width="36.28515625" style="116" customWidth="1"/>
    <col min="5343" max="5343" width="9" style="116" customWidth="1"/>
    <col min="5344" max="5344" width="0" style="116" hidden="1" customWidth="1"/>
    <col min="5345" max="5345" width="19.85546875" style="116" customWidth="1"/>
    <col min="5346" max="5346" width="7.85546875" style="116" customWidth="1"/>
    <col min="5347" max="5347" width="5.85546875" style="116" customWidth="1"/>
    <col min="5348" max="5348" width="7.140625" style="116" customWidth="1"/>
    <col min="5349" max="5349" width="8" style="116" customWidth="1"/>
    <col min="5350" max="5350" width="9.140625" style="116"/>
    <col min="5351" max="5351" width="6.140625" style="116" customWidth="1"/>
    <col min="5352" max="5354" width="8.140625" style="116" customWidth="1"/>
    <col min="5355" max="5355" width="9.140625" style="116"/>
    <col min="5356" max="5359" width="10.5703125" style="116" customWidth="1"/>
    <col min="5360" max="5363" width="10.85546875" style="116" customWidth="1"/>
    <col min="5364" max="5595" width="9.140625" style="116"/>
    <col min="5596" max="5597" width="1.140625" style="116" customWidth="1"/>
    <col min="5598" max="5598" width="36.28515625" style="116" customWidth="1"/>
    <col min="5599" max="5599" width="9" style="116" customWidth="1"/>
    <col min="5600" max="5600" width="0" style="116" hidden="1" customWidth="1"/>
    <col min="5601" max="5601" width="19.85546875" style="116" customWidth="1"/>
    <col min="5602" max="5602" width="7.85546875" style="116" customWidth="1"/>
    <col min="5603" max="5603" width="5.85546875" style="116" customWidth="1"/>
    <col min="5604" max="5604" width="7.140625" style="116" customWidth="1"/>
    <col min="5605" max="5605" width="8" style="116" customWidth="1"/>
    <col min="5606" max="5606" width="9.140625" style="116"/>
    <col min="5607" max="5607" width="6.140625" style="116" customWidth="1"/>
    <col min="5608" max="5610" width="8.140625" style="116" customWidth="1"/>
    <col min="5611" max="5611" width="9.140625" style="116"/>
    <col min="5612" max="5615" width="10.5703125" style="116" customWidth="1"/>
    <col min="5616" max="5619" width="10.85546875" style="116" customWidth="1"/>
    <col min="5620" max="5851" width="9.140625" style="116"/>
    <col min="5852" max="5853" width="1.140625" style="116" customWidth="1"/>
    <col min="5854" max="5854" width="36.28515625" style="116" customWidth="1"/>
    <col min="5855" max="5855" width="9" style="116" customWidth="1"/>
    <col min="5856" max="5856" width="0" style="116" hidden="1" customWidth="1"/>
    <col min="5857" max="5857" width="19.85546875" style="116" customWidth="1"/>
    <col min="5858" max="5858" width="7.85546875" style="116" customWidth="1"/>
    <col min="5859" max="5859" width="5.85546875" style="116" customWidth="1"/>
    <col min="5860" max="5860" width="7.140625" style="116" customWidth="1"/>
    <col min="5861" max="5861" width="8" style="116" customWidth="1"/>
    <col min="5862" max="5862" width="9.140625" style="116"/>
    <col min="5863" max="5863" width="6.140625" style="116" customWidth="1"/>
    <col min="5864" max="5866" width="8.140625" style="116" customWidth="1"/>
    <col min="5867" max="5867" width="9.140625" style="116"/>
    <col min="5868" max="5871" width="10.5703125" style="116" customWidth="1"/>
    <col min="5872" max="5875" width="10.85546875" style="116" customWidth="1"/>
    <col min="5876" max="6107" width="9.140625" style="116"/>
    <col min="6108" max="6109" width="1.140625" style="116" customWidth="1"/>
    <col min="6110" max="6110" width="36.28515625" style="116" customWidth="1"/>
    <col min="6111" max="6111" width="9" style="116" customWidth="1"/>
    <col min="6112" max="6112" width="0" style="116" hidden="1" customWidth="1"/>
    <col min="6113" max="6113" width="19.85546875" style="116" customWidth="1"/>
    <col min="6114" max="6114" width="7.85546875" style="116" customWidth="1"/>
    <col min="6115" max="6115" width="5.85546875" style="116" customWidth="1"/>
    <col min="6116" max="6116" width="7.140625" style="116" customWidth="1"/>
    <col min="6117" max="6117" width="8" style="116" customWidth="1"/>
    <col min="6118" max="6118" width="9.140625" style="116"/>
    <col min="6119" max="6119" width="6.140625" style="116" customWidth="1"/>
    <col min="6120" max="6122" width="8.140625" style="116" customWidth="1"/>
    <col min="6123" max="6123" width="9.140625" style="116"/>
    <col min="6124" max="6127" width="10.5703125" style="116" customWidth="1"/>
    <col min="6128" max="6131" width="10.85546875" style="116" customWidth="1"/>
    <col min="6132" max="6363" width="9.140625" style="116"/>
    <col min="6364" max="6365" width="1.140625" style="116" customWidth="1"/>
    <col min="6366" max="6366" width="36.28515625" style="116" customWidth="1"/>
    <col min="6367" max="6367" width="9" style="116" customWidth="1"/>
    <col min="6368" max="6368" width="0" style="116" hidden="1" customWidth="1"/>
    <col min="6369" max="6369" width="19.85546875" style="116" customWidth="1"/>
    <col min="6370" max="6370" width="7.85546875" style="116" customWidth="1"/>
    <col min="6371" max="6371" width="5.85546875" style="116" customWidth="1"/>
    <col min="6372" max="6372" width="7.140625" style="116" customWidth="1"/>
    <col min="6373" max="6373" width="8" style="116" customWidth="1"/>
    <col min="6374" max="6374" width="9.140625" style="116"/>
    <col min="6375" max="6375" width="6.140625" style="116" customWidth="1"/>
    <col min="6376" max="6378" width="8.140625" style="116" customWidth="1"/>
    <col min="6379" max="6379" width="9.140625" style="116"/>
    <col min="6380" max="6383" width="10.5703125" style="116" customWidth="1"/>
    <col min="6384" max="6387" width="10.85546875" style="116" customWidth="1"/>
    <col min="6388" max="6619" width="9.140625" style="116"/>
    <col min="6620" max="6621" width="1.140625" style="116" customWidth="1"/>
    <col min="6622" max="6622" width="36.28515625" style="116" customWidth="1"/>
    <col min="6623" max="6623" width="9" style="116" customWidth="1"/>
    <col min="6624" max="6624" width="0" style="116" hidden="1" customWidth="1"/>
    <col min="6625" max="6625" width="19.85546875" style="116" customWidth="1"/>
    <col min="6626" max="6626" width="7.85546875" style="116" customWidth="1"/>
    <col min="6627" max="6627" width="5.85546875" style="116" customWidth="1"/>
    <col min="6628" max="6628" width="7.140625" style="116" customWidth="1"/>
    <col min="6629" max="6629" width="8" style="116" customWidth="1"/>
    <col min="6630" max="6630" width="9.140625" style="116"/>
    <col min="6631" max="6631" width="6.140625" style="116" customWidth="1"/>
    <col min="6632" max="6634" width="8.140625" style="116" customWidth="1"/>
    <col min="6635" max="6635" width="9.140625" style="116"/>
    <col min="6636" max="6639" width="10.5703125" style="116" customWidth="1"/>
    <col min="6640" max="6643" width="10.85546875" style="116" customWidth="1"/>
    <col min="6644" max="6875" width="9.140625" style="116"/>
    <col min="6876" max="6877" width="1.140625" style="116" customWidth="1"/>
    <col min="6878" max="6878" width="36.28515625" style="116" customWidth="1"/>
    <col min="6879" max="6879" width="9" style="116" customWidth="1"/>
    <col min="6880" max="6880" width="0" style="116" hidden="1" customWidth="1"/>
    <col min="6881" max="6881" width="19.85546875" style="116" customWidth="1"/>
    <col min="6882" max="6882" width="7.85546875" style="116" customWidth="1"/>
    <col min="6883" max="6883" width="5.85546875" style="116" customWidth="1"/>
    <col min="6884" max="6884" width="7.140625" style="116" customWidth="1"/>
    <col min="6885" max="6885" width="8" style="116" customWidth="1"/>
    <col min="6886" max="6886" width="9.140625" style="116"/>
    <col min="6887" max="6887" width="6.140625" style="116" customWidth="1"/>
    <col min="6888" max="6890" width="8.140625" style="116" customWidth="1"/>
    <col min="6891" max="6891" width="9.140625" style="116"/>
    <col min="6892" max="6895" width="10.5703125" style="116" customWidth="1"/>
    <col min="6896" max="6899" width="10.85546875" style="116" customWidth="1"/>
    <col min="6900" max="7131" width="9.140625" style="116"/>
    <col min="7132" max="7133" width="1.140625" style="116" customWidth="1"/>
    <col min="7134" max="7134" width="36.28515625" style="116" customWidth="1"/>
    <col min="7135" max="7135" width="9" style="116" customWidth="1"/>
    <col min="7136" max="7136" width="0" style="116" hidden="1" customWidth="1"/>
    <col min="7137" max="7137" width="19.85546875" style="116" customWidth="1"/>
    <col min="7138" max="7138" width="7.85546875" style="116" customWidth="1"/>
    <col min="7139" max="7139" width="5.85546875" style="116" customWidth="1"/>
    <col min="7140" max="7140" width="7.140625" style="116" customWidth="1"/>
    <col min="7141" max="7141" width="8" style="116" customWidth="1"/>
    <col min="7142" max="7142" width="9.140625" style="116"/>
    <col min="7143" max="7143" width="6.140625" style="116" customWidth="1"/>
    <col min="7144" max="7146" width="8.140625" style="116" customWidth="1"/>
    <col min="7147" max="7147" width="9.140625" style="116"/>
    <col min="7148" max="7151" width="10.5703125" style="116" customWidth="1"/>
    <col min="7152" max="7155" width="10.85546875" style="116" customWidth="1"/>
    <col min="7156" max="7387" width="9.140625" style="116"/>
    <col min="7388" max="7389" width="1.140625" style="116" customWidth="1"/>
    <col min="7390" max="7390" width="36.28515625" style="116" customWidth="1"/>
    <col min="7391" max="7391" width="9" style="116" customWidth="1"/>
    <col min="7392" max="7392" width="0" style="116" hidden="1" customWidth="1"/>
    <col min="7393" max="7393" width="19.85546875" style="116" customWidth="1"/>
    <col min="7394" max="7394" width="7.85546875" style="116" customWidth="1"/>
    <col min="7395" max="7395" width="5.85546875" style="116" customWidth="1"/>
    <col min="7396" max="7396" width="7.140625" style="116" customWidth="1"/>
    <col min="7397" max="7397" width="8" style="116" customWidth="1"/>
    <col min="7398" max="7398" width="9.140625" style="116"/>
    <col min="7399" max="7399" width="6.140625" style="116" customWidth="1"/>
    <col min="7400" max="7402" width="8.140625" style="116" customWidth="1"/>
    <col min="7403" max="7403" width="9.140625" style="116"/>
    <col min="7404" max="7407" width="10.5703125" style="116" customWidth="1"/>
    <col min="7408" max="7411" width="10.85546875" style="116" customWidth="1"/>
    <col min="7412" max="7643" width="9.140625" style="116"/>
    <col min="7644" max="7645" width="1.140625" style="116" customWidth="1"/>
    <col min="7646" max="7646" width="36.28515625" style="116" customWidth="1"/>
    <col min="7647" max="7647" width="9" style="116" customWidth="1"/>
    <col min="7648" max="7648" width="0" style="116" hidden="1" customWidth="1"/>
    <col min="7649" max="7649" width="19.85546875" style="116" customWidth="1"/>
    <col min="7650" max="7650" width="7.85546875" style="116" customWidth="1"/>
    <col min="7651" max="7651" width="5.85546875" style="116" customWidth="1"/>
    <col min="7652" max="7652" width="7.140625" style="116" customWidth="1"/>
    <col min="7653" max="7653" width="8" style="116" customWidth="1"/>
    <col min="7654" max="7654" width="9.140625" style="116"/>
    <col min="7655" max="7655" width="6.140625" style="116" customWidth="1"/>
    <col min="7656" max="7658" width="8.140625" style="116" customWidth="1"/>
    <col min="7659" max="7659" width="9.140625" style="116"/>
    <col min="7660" max="7663" width="10.5703125" style="116" customWidth="1"/>
    <col min="7664" max="7667" width="10.85546875" style="116" customWidth="1"/>
    <col min="7668" max="7899" width="9.140625" style="116"/>
    <col min="7900" max="7901" width="1.140625" style="116" customWidth="1"/>
    <col min="7902" max="7902" width="36.28515625" style="116" customWidth="1"/>
    <col min="7903" max="7903" width="9" style="116" customWidth="1"/>
    <col min="7904" max="7904" width="0" style="116" hidden="1" customWidth="1"/>
    <col min="7905" max="7905" width="19.85546875" style="116" customWidth="1"/>
    <col min="7906" max="7906" width="7.85546875" style="116" customWidth="1"/>
    <col min="7907" max="7907" width="5.85546875" style="116" customWidth="1"/>
    <col min="7908" max="7908" width="7.140625" style="116" customWidth="1"/>
    <col min="7909" max="7909" width="8" style="116" customWidth="1"/>
    <col min="7910" max="7910" width="9.140625" style="116"/>
    <col min="7911" max="7911" width="6.140625" style="116" customWidth="1"/>
    <col min="7912" max="7914" width="8.140625" style="116" customWidth="1"/>
    <col min="7915" max="7915" width="9.140625" style="116"/>
    <col min="7916" max="7919" width="10.5703125" style="116" customWidth="1"/>
    <col min="7920" max="7923" width="10.85546875" style="116" customWidth="1"/>
    <col min="7924" max="8155" width="9.140625" style="116"/>
    <col min="8156" max="8157" width="1.140625" style="116" customWidth="1"/>
    <col min="8158" max="8158" width="36.28515625" style="116" customWidth="1"/>
    <col min="8159" max="8159" width="9" style="116" customWidth="1"/>
    <col min="8160" max="8160" width="0" style="116" hidden="1" customWidth="1"/>
    <col min="8161" max="8161" width="19.85546875" style="116" customWidth="1"/>
    <col min="8162" max="8162" width="7.85546875" style="116" customWidth="1"/>
    <col min="8163" max="8163" width="5.85546875" style="116" customWidth="1"/>
    <col min="8164" max="8164" width="7.140625" style="116" customWidth="1"/>
    <col min="8165" max="8165" width="8" style="116" customWidth="1"/>
    <col min="8166" max="8166" width="9.140625" style="116"/>
    <col min="8167" max="8167" width="6.140625" style="116" customWidth="1"/>
    <col min="8168" max="8170" width="8.140625" style="116" customWidth="1"/>
    <col min="8171" max="8171" width="9.140625" style="116"/>
    <col min="8172" max="8175" width="10.5703125" style="116" customWidth="1"/>
    <col min="8176" max="8179" width="10.85546875" style="116" customWidth="1"/>
    <col min="8180" max="8411" width="9.140625" style="116"/>
    <col min="8412" max="8413" width="1.140625" style="116" customWidth="1"/>
    <col min="8414" max="8414" width="36.28515625" style="116" customWidth="1"/>
    <col min="8415" max="8415" width="9" style="116" customWidth="1"/>
    <col min="8416" max="8416" width="0" style="116" hidden="1" customWidth="1"/>
    <col min="8417" max="8417" width="19.85546875" style="116" customWidth="1"/>
    <col min="8418" max="8418" width="7.85546875" style="116" customWidth="1"/>
    <col min="8419" max="8419" width="5.85546875" style="116" customWidth="1"/>
    <col min="8420" max="8420" width="7.140625" style="116" customWidth="1"/>
    <col min="8421" max="8421" width="8" style="116" customWidth="1"/>
    <col min="8422" max="8422" width="9.140625" style="116"/>
    <col min="8423" max="8423" width="6.140625" style="116" customWidth="1"/>
    <col min="8424" max="8426" width="8.140625" style="116" customWidth="1"/>
    <col min="8427" max="8427" width="9.140625" style="116"/>
    <col min="8428" max="8431" width="10.5703125" style="116" customWidth="1"/>
    <col min="8432" max="8435" width="10.85546875" style="116" customWidth="1"/>
    <col min="8436" max="8667" width="9.140625" style="116"/>
    <col min="8668" max="8669" width="1.140625" style="116" customWidth="1"/>
    <col min="8670" max="8670" width="36.28515625" style="116" customWidth="1"/>
    <col min="8671" max="8671" width="9" style="116" customWidth="1"/>
    <col min="8672" max="8672" width="0" style="116" hidden="1" customWidth="1"/>
    <col min="8673" max="8673" width="19.85546875" style="116" customWidth="1"/>
    <col min="8674" max="8674" width="7.85546875" style="116" customWidth="1"/>
    <col min="8675" max="8675" width="5.85546875" style="116" customWidth="1"/>
    <col min="8676" max="8676" width="7.140625" style="116" customWidth="1"/>
    <col min="8677" max="8677" width="8" style="116" customWidth="1"/>
    <col min="8678" max="8678" width="9.140625" style="116"/>
    <col min="8679" max="8679" width="6.140625" style="116" customWidth="1"/>
    <col min="8680" max="8682" width="8.140625" style="116" customWidth="1"/>
    <col min="8683" max="8683" width="9.140625" style="116"/>
    <col min="8684" max="8687" width="10.5703125" style="116" customWidth="1"/>
    <col min="8688" max="8691" width="10.85546875" style="116" customWidth="1"/>
    <col min="8692" max="8923" width="9.140625" style="116"/>
    <col min="8924" max="8925" width="1.140625" style="116" customWidth="1"/>
    <col min="8926" max="8926" width="36.28515625" style="116" customWidth="1"/>
    <col min="8927" max="8927" width="9" style="116" customWidth="1"/>
    <col min="8928" max="8928" width="0" style="116" hidden="1" customWidth="1"/>
    <col min="8929" max="8929" width="19.85546875" style="116" customWidth="1"/>
    <col min="8930" max="8930" width="7.85546875" style="116" customWidth="1"/>
    <col min="8931" max="8931" width="5.85546875" style="116" customWidth="1"/>
    <col min="8932" max="8932" width="7.140625" style="116" customWidth="1"/>
    <col min="8933" max="8933" width="8" style="116" customWidth="1"/>
    <col min="8934" max="8934" width="9.140625" style="116"/>
    <col min="8935" max="8935" width="6.140625" style="116" customWidth="1"/>
    <col min="8936" max="8938" width="8.140625" style="116" customWidth="1"/>
    <col min="8939" max="8939" width="9.140625" style="116"/>
    <col min="8940" max="8943" width="10.5703125" style="116" customWidth="1"/>
    <col min="8944" max="8947" width="10.85546875" style="116" customWidth="1"/>
    <col min="8948" max="9179" width="9.140625" style="116"/>
    <col min="9180" max="9181" width="1.140625" style="116" customWidth="1"/>
    <col min="9182" max="9182" width="36.28515625" style="116" customWidth="1"/>
    <col min="9183" max="9183" width="9" style="116" customWidth="1"/>
    <col min="9184" max="9184" width="0" style="116" hidden="1" customWidth="1"/>
    <col min="9185" max="9185" width="19.85546875" style="116" customWidth="1"/>
    <col min="9186" max="9186" width="7.85546875" style="116" customWidth="1"/>
    <col min="9187" max="9187" width="5.85546875" style="116" customWidth="1"/>
    <col min="9188" max="9188" width="7.140625" style="116" customWidth="1"/>
    <col min="9189" max="9189" width="8" style="116" customWidth="1"/>
    <col min="9190" max="9190" width="9.140625" style="116"/>
    <col min="9191" max="9191" width="6.140625" style="116" customWidth="1"/>
    <col min="9192" max="9194" width="8.140625" style="116" customWidth="1"/>
    <col min="9195" max="9195" width="9.140625" style="116"/>
    <col min="9196" max="9199" width="10.5703125" style="116" customWidth="1"/>
    <col min="9200" max="9203" width="10.85546875" style="116" customWidth="1"/>
    <col min="9204" max="9435" width="9.140625" style="116"/>
    <col min="9436" max="9437" width="1.140625" style="116" customWidth="1"/>
    <col min="9438" max="9438" width="36.28515625" style="116" customWidth="1"/>
    <col min="9439" max="9439" width="9" style="116" customWidth="1"/>
    <col min="9440" max="9440" width="0" style="116" hidden="1" customWidth="1"/>
    <col min="9441" max="9441" width="19.85546875" style="116" customWidth="1"/>
    <col min="9442" max="9442" width="7.85546875" style="116" customWidth="1"/>
    <col min="9443" max="9443" width="5.85546875" style="116" customWidth="1"/>
    <col min="9444" max="9444" width="7.140625" style="116" customWidth="1"/>
    <col min="9445" max="9445" width="8" style="116" customWidth="1"/>
    <col min="9446" max="9446" width="9.140625" style="116"/>
    <col min="9447" max="9447" width="6.140625" style="116" customWidth="1"/>
    <col min="9448" max="9450" width="8.140625" style="116" customWidth="1"/>
    <col min="9451" max="9451" width="9.140625" style="116"/>
    <col min="9452" max="9455" width="10.5703125" style="116" customWidth="1"/>
    <col min="9456" max="9459" width="10.85546875" style="116" customWidth="1"/>
    <col min="9460" max="9691" width="9.140625" style="116"/>
    <col min="9692" max="9693" width="1.140625" style="116" customWidth="1"/>
    <col min="9694" max="9694" width="36.28515625" style="116" customWidth="1"/>
    <col min="9695" max="9695" width="9" style="116" customWidth="1"/>
    <col min="9696" max="9696" width="0" style="116" hidden="1" customWidth="1"/>
    <col min="9697" max="9697" width="19.85546875" style="116" customWidth="1"/>
    <col min="9698" max="9698" width="7.85546875" style="116" customWidth="1"/>
    <col min="9699" max="9699" width="5.85546875" style="116" customWidth="1"/>
    <col min="9700" max="9700" width="7.140625" style="116" customWidth="1"/>
    <col min="9701" max="9701" width="8" style="116" customWidth="1"/>
    <col min="9702" max="9702" width="9.140625" style="116"/>
    <col min="9703" max="9703" width="6.140625" style="116" customWidth="1"/>
    <col min="9704" max="9706" width="8.140625" style="116" customWidth="1"/>
    <col min="9707" max="9707" width="9.140625" style="116"/>
    <col min="9708" max="9711" width="10.5703125" style="116" customWidth="1"/>
    <col min="9712" max="9715" width="10.85546875" style="116" customWidth="1"/>
    <col min="9716" max="9947" width="9.140625" style="116"/>
    <col min="9948" max="9949" width="1.140625" style="116" customWidth="1"/>
    <col min="9950" max="9950" width="36.28515625" style="116" customWidth="1"/>
    <col min="9951" max="9951" width="9" style="116" customWidth="1"/>
    <col min="9952" max="9952" width="0" style="116" hidden="1" customWidth="1"/>
    <col min="9953" max="9953" width="19.85546875" style="116" customWidth="1"/>
    <col min="9954" max="9954" width="7.85546875" style="116" customWidth="1"/>
    <col min="9955" max="9955" width="5.85546875" style="116" customWidth="1"/>
    <col min="9956" max="9956" width="7.140625" style="116" customWidth="1"/>
    <col min="9957" max="9957" width="8" style="116" customWidth="1"/>
    <col min="9958" max="9958" width="9.140625" style="116"/>
    <col min="9959" max="9959" width="6.140625" style="116" customWidth="1"/>
    <col min="9960" max="9962" width="8.140625" style="116" customWidth="1"/>
    <col min="9963" max="9963" width="9.140625" style="116"/>
    <col min="9964" max="9967" width="10.5703125" style="116" customWidth="1"/>
    <col min="9968" max="9971" width="10.85546875" style="116" customWidth="1"/>
    <col min="9972" max="10203" width="9.140625" style="116"/>
    <col min="10204" max="10205" width="1.140625" style="116" customWidth="1"/>
    <col min="10206" max="10206" width="36.28515625" style="116" customWidth="1"/>
    <col min="10207" max="10207" width="9" style="116" customWidth="1"/>
    <col min="10208" max="10208" width="0" style="116" hidden="1" customWidth="1"/>
    <col min="10209" max="10209" width="19.85546875" style="116" customWidth="1"/>
    <col min="10210" max="10210" width="7.85546875" style="116" customWidth="1"/>
    <col min="10211" max="10211" width="5.85546875" style="116" customWidth="1"/>
    <col min="10212" max="10212" width="7.140625" style="116" customWidth="1"/>
    <col min="10213" max="10213" width="8" style="116" customWidth="1"/>
    <col min="10214" max="10214" width="9.140625" style="116"/>
    <col min="10215" max="10215" width="6.140625" style="116" customWidth="1"/>
    <col min="10216" max="10218" width="8.140625" style="116" customWidth="1"/>
    <col min="10219" max="10219" width="9.140625" style="116"/>
    <col min="10220" max="10223" width="10.5703125" style="116" customWidth="1"/>
    <col min="10224" max="10227" width="10.85546875" style="116" customWidth="1"/>
    <col min="10228" max="10459" width="9.140625" style="116"/>
    <col min="10460" max="10461" width="1.140625" style="116" customWidth="1"/>
    <col min="10462" max="10462" width="36.28515625" style="116" customWidth="1"/>
    <col min="10463" max="10463" width="9" style="116" customWidth="1"/>
    <col min="10464" max="10464" width="0" style="116" hidden="1" customWidth="1"/>
    <col min="10465" max="10465" width="19.85546875" style="116" customWidth="1"/>
    <col min="10466" max="10466" width="7.85546875" style="116" customWidth="1"/>
    <col min="10467" max="10467" width="5.85546875" style="116" customWidth="1"/>
    <col min="10468" max="10468" width="7.140625" style="116" customWidth="1"/>
    <col min="10469" max="10469" width="8" style="116" customWidth="1"/>
    <col min="10470" max="10470" width="9.140625" style="116"/>
    <col min="10471" max="10471" width="6.140625" style="116" customWidth="1"/>
    <col min="10472" max="10474" width="8.140625" style="116" customWidth="1"/>
    <col min="10475" max="10475" width="9.140625" style="116"/>
    <col min="10476" max="10479" width="10.5703125" style="116" customWidth="1"/>
    <col min="10480" max="10483" width="10.85546875" style="116" customWidth="1"/>
    <col min="10484" max="10715" width="9.140625" style="116"/>
    <col min="10716" max="10717" width="1.140625" style="116" customWidth="1"/>
    <col min="10718" max="10718" width="36.28515625" style="116" customWidth="1"/>
    <col min="10719" max="10719" width="9" style="116" customWidth="1"/>
    <col min="10720" max="10720" width="0" style="116" hidden="1" customWidth="1"/>
    <col min="10721" max="10721" width="19.85546875" style="116" customWidth="1"/>
    <col min="10722" max="10722" width="7.85546875" style="116" customWidth="1"/>
    <col min="10723" max="10723" width="5.85546875" style="116" customWidth="1"/>
    <col min="10724" max="10724" width="7.140625" style="116" customWidth="1"/>
    <col min="10725" max="10725" width="8" style="116" customWidth="1"/>
    <col min="10726" max="10726" width="9.140625" style="116"/>
    <col min="10727" max="10727" width="6.140625" style="116" customWidth="1"/>
    <col min="10728" max="10730" width="8.140625" style="116" customWidth="1"/>
    <col min="10731" max="10731" width="9.140625" style="116"/>
    <col min="10732" max="10735" width="10.5703125" style="116" customWidth="1"/>
    <col min="10736" max="10739" width="10.85546875" style="116" customWidth="1"/>
    <col min="10740" max="10971" width="9.140625" style="116"/>
    <col min="10972" max="10973" width="1.140625" style="116" customWidth="1"/>
    <col min="10974" max="10974" width="36.28515625" style="116" customWidth="1"/>
    <col min="10975" max="10975" width="9" style="116" customWidth="1"/>
    <col min="10976" max="10976" width="0" style="116" hidden="1" customWidth="1"/>
    <col min="10977" max="10977" width="19.85546875" style="116" customWidth="1"/>
    <col min="10978" max="10978" width="7.85546875" style="116" customWidth="1"/>
    <col min="10979" max="10979" width="5.85546875" style="116" customWidth="1"/>
    <col min="10980" max="10980" width="7.140625" style="116" customWidth="1"/>
    <col min="10981" max="10981" width="8" style="116" customWidth="1"/>
    <col min="10982" max="10982" width="9.140625" style="116"/>
    <col min="10983" max="10983" width="6.140625" style="116" customWidth="1"/>
    <col min="10984" max="10986" width="8.140625" style="116" customWidth="1"/>
    <col min="10987" max="10987" width="9.140625" style="116"/>
    <col min="10988" max="10991" width="10.5703125" style="116" customWidth="1"/>
    <col min="10992" max="10995" width="10.85546875" style="116" customWidth="1"/>
    <col min="10996" max="11227" width="9.140625" style="116"/>
    <col min="11228" max="11229" width="1.140625" style="116" customWidth="1"/>
    <col min="11230" max="11230" width="36.28515625" style="116" customWidth="1"/>
    <col min="11231" max="11231" width="9" style="116" customWidth="1"/>
    <col min="11232" max="11232" width="0" style="116" hidden="1" customWidth="1"/>
    <col min="11233" max="11233" width="19.85546875" style="116" customWidth="1"/>
    <col min="11234" max="11234" width="7.85546875" style="116" customWidth="1"/>
    <col min="11235" max="11235" width="5.85546875" style="116" customWidth="1"/>
    <col min="11236" max="11236" width="7.140625" style="116" customWidth="1"/>
    <col min="11237" max="11237" width="8" style="116" customWidth="1"/>
    <col min="11238" max="11238" width="9.140625" style="116"/>
    <col min="11239" max="11239" width="6.140625" style="116" customWidth="1"/>
    <col min="11240" max="11242" width="8.140625" style="116" customWidth="1"/>
    <col min="11243" max="11243" width="9.140625" style="116"/>
    <col min="11244" max="11247" width="10.5703125" style="116" customWidth="1"/>
    <col min="11248" max="11251" width="10.85546875" style="116" customWidth="1"/>
    <col min="11252" max="11483" width="9.140625" style="116"/>
    <col min="11484" max="11485" width="1.140625" style="116" customWidth="1"/>
    <col min="11486" max="11486" width="36.28515625" style="116" customWidth="1"/>
    <col min="11487" max="11487" width="9" style="116" customWidth="1"/>
    <col min="11488" max="11488" width="0" style="116" hidden="1" customWidth="1"/>
    <col min="11489" max="11489" width="19.85546875" style="116" customWidth="1"/>
    <col min="11490" max="11490" width="7.85546875" style="116" customWidth="1"/>
    <col min="11491" max="11491" width="5.85546875" style="116" customWidth="1"/>
    <col min="11492" max="11492" width="7.140625" style="116" customWidth="1"/>
    <col min="11493" max="11493" width="8" style="116" customWidth="1"/>
    <col min="11494" max="11494" width="9.140625" style="116"/>
    <col min="11495" max="11495" width="6.140625" style="116" customWidth="1"/>
    <col min="11496" max="11498" width="8.140625" style="116" customWidth="1"/>
    <col min="11499" max="11499" width="9.140625" style="116"/>
    <col min="11500" max="11503" width="10.5703125" style="116" customWidth="1"/>
    <col min="11504" max="11507" width="10.85546875" style="116" customWidth="1"/>
    <col min="11508" max="11739" width="9.140625" style="116"/>
    <col min="11740" max="11741" width="1.140625" style="116" customWidth="1"/>
    <col min="11742" max="11742" width="36.28515625" style="116" customWidth="1"/>
    <col min="11743" max="11743" width="9" style="116" customWidth="1"/>
    <col min="11744" max="11744" width="0" style="116" hidden="1" customWidth="1"/>
    <col min="11745" max="11745" width="19.85546875" style="116" customWidth="1"/>
    <col min="11746" max="11746" width="7.85546875" style="116" customWidth="1"/>
    <col min="11747" max="11747" width="5.85546875" style="116" customWidth="1"/>
    <col min="11748" max="11748" width="7.140625" style="116" customWidth="1"/>
    <col min="11749" max="11749" width="8" style="116" customWidth="1"/>
    <col min="11750" max="11750" width="9.140625" style="116"/>
    <col min="11751" max="11751" width="6.140625" style="116" customWidth="1"/>
    <col min="11752" max="11754" width="8.140625" style="116" customWidth="1"/>
    <col min="11755" max="11755" width="9.140625" style="116"/>
    <col min="11756" max="11759" width="10.5703125" style="116" customWidth="1"/>
    <col min="11760" max="11763" width="10.85546875" style="116" customWidth="1"/>
    <col min="11764" max="11995" width="9.140625" style="116"/>
    <col min="11996" max="11997" width="1.140625" style="116" customWidth="1"/>
    <col min="11998" max="11998" width="36.28515625" style="116" customWidth="1"/>
    <col min="11999" max="11999" width="9" style="116" customWidth="1"/>
    <col min="12000" max="12000" width="0" style="116" hidden="1" customWidth="1"/>
    <col min="12001" max="12001" width="19.85546875" style="116" customWidth="1"/>
    <col min="12002" max="12002" width="7.85546875" style="116" customWidth="1"/>
    <col min="12003" max="12003" width="5.85546875" style="116" customWidth="1"/>
    <col min="12004" max="12004" width="7.140625" style="116" customWidth="1"/>
    <col min="12005" max="12005" width="8" style="116" customWidth="1"/>
    <col min="12006" max="12006" width="9.140625" style="116"/>
    <col min="12007" max="12007" width="6.140625" style="116" customWidth="1"/>
    <col min="12008" max="12010" width="8.140625" style="116" customWidth="1"/>
    <col min="12011" max="12011" width="9.140625" style="116"/>
    <col min="12012" max="12015" width="10.5703125" style="116" customWidth="1"/>
    <col min="12016" max="12019" width="10.85546875" style="116" customWidth="1"/>
    <col min="12020" max="12251" width="9.140625" style="116"/>
    <col min="12252" max="12253" width="1.140625" style="116" customWidth="1"/>
    <col min="12254" max="12254" width="36.28515625" style="116" customWidth="1"/>
    <col min="12255" max="12255" width="9" style="116" customWidth="1"/>
    <col min="12256" max="12256" width="0" style="116" hidden="1" customWidth="1"/>
    <col min="12257" max="12257" width="19.85546875" style="116" customWidth="1"/>
    <col min="12258" max="12258" width="7.85546875" style="116" customWidth="1"/>
    <col min="12259" max="12259" width="5.85546875" style="116" customWidth="1"/>
    <col min="12260" max="12260" width="7.140625" style="116" customWidth="1"/>
    <col min="12261" max="12261" width="8" style="116" customWidth="1"/>
    <col min="12262" max="12262" width="9.140625" style="116"/>
    <col min="12263" max="12263" width="6.140625" style="116" customWidth="1"/>
    <col min="12264" max="12266" width="8.140625" style="116" customWidth="1"/>
    <col min="12267" max="12267" width="9.140625" style="116"/>
    <col min="12268" max="12271" width="10.5703125" style="116" customWidth="1"/>
    <col min="12272" max="12275" width="10.85546875" style="116" customWidth="1"/>
    <col min="12276" max="12507" width="9.140625" style="116"/>
    <col min="12508" max="12509" width="1.140625" style="116" customWidth="1"/>
    <col min="12510" max="12510" width="36.28515625" style="116" customWidth="1"/>
    <col min="12511" max="12511" width="9" style="116" customWidth="1"/>
    <col min="12512" max="12512" width="0" style="116" hidden="1" customWidth="1"/>
    <col min="12513" max="12513" width="19.85546875" style="116" customWidth="1"/>
    <col min="12514" max="12514" width="7.85546875" style="116" customWidth="1"/>
    <col min="12515" max="12515" width="5.85546875" style="116" customWidth="1"/>
    <col min="12516" max="12516" width="7.140625" style="116" customWidth="1"/>
    <col min="12517" max="12517" width="8" style="116" customWidth="1"/>
    <col min="12518" max="12518" width="9.140625" style="116"/>
    <col min="12519" max="12519" width="6.140625" style="116" customWidth="1"/>
    <col min="12520" max="12522" width="8.140625" style="116" customWidth="1"/>
    <col min="12523" max="12523" width="9.140625" style="116"/>
    <col min="12524" max="12527" width="10.5703125" style="116" customWidth="1"/>
    <col min="12528" max="12531" width="10.85546875" style="116" customWidth="1"/>
    <col min="12532" max="12763" width="9.140625" style="116"/>
    <col min="12764" max="12765" width="1.140625" style="116" customWidth="1"/>
    <col min="12766" max="12766" width="36.28515625" style="116" customWidth="1"/>
    <col min="12767" max="12767" width="9" style="116" customWidth="1"/>
    <col min="12768" max="12768" width="0" style="116" hidden="1" customWidth="1"/>
    <col min="12769" max="12769" width="19.85546875" style="116" customWidth="1"/>
    <col min="12770" max="12770" width="7.85546875" style="116" customWidth="1"/>
    <col min="12771" max="12771" width="5.85546875" style="116" customWidth="1"/>
    <col min="12772" max="12772" width="7.140625" style="116" customWidth="1"/>
    <col min="12773" max="12773" width="8" style="116" customWidth="1"/>
    <col min="12774" max="12774" width="9.140625" style="116"/>
    <col min="12775" max="12775" width="6.140625" style="116" customWidth="1"/>
    <col min="12776" max="12778" width="8.140625" style="116" customWidth="1"/>
    <col min="12779" max="12779" width="9.140625" style="116"/>
    <col min="12780" max="12783" width="10.5703125" style="116" customWidth="1"/>
    <col min="12784" max="12787" width="10.85546875" style="116" customWidth="1"/>
    <col min="12788" max="13019" width="9.140625" style="116"/>
    <col min="13020" max="13021" width="1.140625" style="116" customWidth="1"/>
    <col min="13022" max="13022" width="36.28515625" style="116" customWidth="1"/>
    <col min="13023" max="13023" width="9" style="116" customWidth="1"/>
    <col min="13024" max="13024" width="0" style="116" hidden="1" customWidth="1"/>
    <col min="13025" max="13025" width="19.85546875" style="116" customWidth="1"/>
    <col min="13026" max="13026" width="7.85546875" style="116" customWidth="1"/>
    <col min="13027" max="13027" width="5.85546875" style="116" customWidth="1"/>
    <col min="13028" max="13028" width="7.140625" style="116" customWidth="1"/>
    <col min="13029" max="13029" width="8" style="116" customWidth="1"/>
    <col min="13030" max="13030" width="9.140625" style="116"/>
    <col min="13031" max="13031" width="6.140625" style="116" customWidth="1"/>
    <col min="13032" max="13034" width="8.140625" style="116" customWidth="1"/>
    <col min="13035" max="13035" width="9.140625" style="116"/>
    <col min="13036" max="13039" width="10.5703125" style="116" customWidth="1"/>
    <col min="13040" max="13043" width="10.85546875" style="116" customWidth="1"/>
    <col min="13044" max="13275" width="9.140625" style="116"/>
    <col min="13276" max="13277" width="1.140625" style="116" customWidth="1"/>
    <col min="13278" max="13278" width="36.28515625" style="116" customWidth="1"/>
    <col min="13279" max="13279" width="9" style="116" customWidth="1"/>
    <col min="13280" max="13280" width="0" style="116" hidden="1" customWidth="1"/>
    <col min="13281" max="13281" width="19.85546875" style="116" customWidth="1"/>
    <col min="13282" max="13282" width="7.85546875" style="116" customWidth="1"/>
    <col min="13283" max="13283" width="5.85546875" style="116" customWidth="1"/>
    <col min="13284" max="13284" width="7.140625" style="116" customWidth="1"/>
    <col min="13285" max="13285" width="8" style="116" customWidth="1"/>
    <col min="13286" max="13286" width="9.140625" style="116"/>
    <col min="13287" max="13287" width="6.140625" style="116" customWidth="1"/>
    <col min="13288" max="13290" width="8.140625" style="116" customWidth="1"/>
    <col min="13291" max="13291" width="9.140625" style="116"/>
    <col min="13292" max="13295" width="10.5703125" style="116" customWidth="1"/>
    <col min="13296" max="13299" width="10.85546875" style="116" customWidth="1"/>
    <col min="13300" max="13531" width="9.140625" style="116"/>
    <col min="13532" max="13533" width="1.140625" style="116" customWidth="1"/>
    <col min="13534" max="13534" width="36.28515625" style="116" customWidth="1"/>
    <col min="13535" max="13535" width="9" style="116" customWidth="1"/>
    <col min="13536" max="13536" width="0" style="116" hidden="1" customWidth="1"/>
    <col min="13537" max="13537" width="19.85546875" style="116" customWidth="1"/>
    <col min="13538" max="13538" width="7.85546875" style="116" customWidth="1"/>
    <col min="13539" max="13539" width="5.85546875" style="116" customWidth="1"/>
    <col min="13540" max="13540" width="7.140625" style="116" customWidth="1"/>
    <col min="13541" max="13541" width="8" style="116" customWidth="1"/>
    <col min="13542" max="13542" width="9.140625" style="116"/>
    <col min="13543" max="13543" width="6.140625" style="116" customWidth="1"/>
    <col min="13544" max="13546" width="8.140625" style="116" customWidth="1"/>
    <col min="13547" max="13547" width="9.140625" style="116"/>
    <col min="13548" max="13551" width="10.5703125" style="116" customWidth="1"/>
    <col min="13552" max="13555" width="10.85546875" style="116" customWidth="1"/>
    <col min="13556" max="13787" width="9.140625" style="116"/>
    <col min="13788" max="13789" width="1.140625" style="116" customWidth="1"/>
    <col min="13790" max="13790" width="36.28515625" style="116" customWidth="1"/>
    <col min="13791" max="13791" width="9" style="116" customWidth="1"/>
    <col min="13792" max="13792" width="0" style="116" hidden="1" customWidth="1"/>
    <col min="13793" max="13793" width="19.85546875" style="116" customWidth="1"/>
    <col min="13794" max="13794" width="7.85546875" style="116" customWidth="1"/>
    <col min="13795" max="13795" width="5.85546875" style="116" customWidth="1"/>
    <col min="13796" max="13796" width="7.140625" style="116" customWidth="1"/>
    <col min="13797" max="13797" width="8" style="116" customWidth="1"/>
    <col min="13798" max="13798" width="9.140625" style="116"/>
    <col min="13799" max="13799" width="6.140625" style="116" customWidth="1"/>
    <col min="13800" max="13802" width="8.140625" style="116" customWidth="1"/>
    <col min="13803" max="13803" width="9.140625" style="116"/>
    <col min="13804" max="13807" width="10.5703125" style="116" customWidth="1"/>
    <col min="13808" max="13811" width="10.85546875" style="116" customWidth="1"/>
    <col min="13812" max="14043" width="9.140625" style="116"/>
    <col min="14044" max="14045" width="1.140625" style="116" customWidth="1"/>
    <col min="14046" max="14046" width="36.28515625" style="116" customWidth="1"/>
    <col min="14047" max="14047" width="9" style="116" customWidth="1"/>
    <col min="14048" max="14048" width="0" style="116" hidden="1" customWidth="1"/>
    <col min="14049" max="14049" width="19.85546875" style="116" customWidth="1"/>
    <col min="14050" max="14050" width="7.85546875" style="116" customWidth="1"/>
    <col min="14051" max="14051" width="5.85546875" style="116" customWidth="1"/>
    <col min="14052" max="14052" width="7.140625" style="116" customWidth="1"/>
    <col min="14053" max="14053" width="8" style="116" customWidth="1"/>
    <col min="14054" max="14054" width="9.140625" style="116"/>
    <col min="14055" max="14055" width="6.140625" style="116" customWidth="1"/>
    <col min="14056" max="14058" width="8.140625" style="116" customWidth="1"/>
    <col min="14059" max="14059" width="9.140625" style="116"/>
    <col min="14060" max="14063" width="10.5703125" style="116" customWidth="1"/>
    <col min="14064" max="14067" width="10.85546875" style="116" customWidth="1"/>
    <col min="14068" max="14299" width="9.140625" style="116"/>
    <col min="14300" max="14301" width="1.140625" style="116" customWidth="1"/>
    <col min="14302" max="14302" width="36.28515625" style="116" customWidth="1"/>
    <col min="14303" max="14303" width="9" style="116" customWidth="1"/>
    <col min="14304" max="14304" width="0" style="116" hidden="1" customWidth="1"/>
    <col min="14305" max="14305" width="19.85546875" style="116" customWidth="1"/>
    <col min="14306" max="14306" width="7.85546875" style="116" customWidth="1"/>
    <col min="14307" max="14307" width="5.85546875" style="116" customWidth="1"/>
    <col min="14308" max="14308" width="7.140625" style="116" customWidth="1"/>
    <col min="14309" max="14309" width="8" style="116" customWidth="1"/>
    <col min="14310" max="14310" width="9.140625" style="116"/>
    <col min="14311" max="14311" width="6.140625" style="116" customWidth="1"/>
    <col min="14312" max="14314" width="8.140625" style="116" customWidth="1"/>
    <col min="14315" max="14315" width="9.140625" style="116"/>
    <col min="14316" max="14319" width="10.5703125" style="116" customWidth="1"/>
    <col min="14320" max="14323" width="10.85546875" style="116" customWidth="1"/>
    <col min="14324" max="14555" width="9.140625" style="116"/>
    <col min="14556" max="14557" width="1.140625" style="116" customWidth="1"/>
    <col min="14558" max="14558" width="36.28515625" style="116" customWidth="1"/>
    <col min="14559" max="14559" width="9" style="116" customWidth="1"/>
    <col min="14560" max="14560" width="0" style="116" hidden="1" customWidth="1"/>
    <col min="14561" max="14561" width="19.85546875" style="116" customWidth="1"/>
    <col min="14562" max="14562" width="7.85546875" style="116" customWidth="1"/>
    <col min="14563" max="14563" width="5.85546875" style="116" customWidth="1"/>
    <col min="14564" max="14564" width="7.140625" style="116" customWidth="1"/>
    <col min="14565" max="14565" width="8" style="116" customWidth="1"/>
    <col min="14566" max="14566" width="9.140625" style="116"/>
    <col min="14567" max="14567" width="6.140625" style="116" customWidth="1"/>
    <col min="14568" max="14570" width="8.140625" style="116" customWidth="1"/>
    <col min="14571" max="14571" width="9.140625" style="116"/>
    <col min="14572" max="14575" width="10.5703125" style="116" customWidth="1"/>
    <col min="14576" max="14579" width="10.85546875" style="116" customWidth="1"/>
    <col min="14580" max="14811" width="9.140625" style="116"/>
    <col min="14812" max="14813" width="1.140625" style="116" customWidth="1"/>
    <col min="14814" max="14814" width="36.28515625" style="116" customWidth="1"/>
    <col min="14815" max="14815" width="9" style="116" customWidth="1"/>
    <col min="14816" max="14816" width="0" style="116" hidden="1" customWidth="1"/>
    <col min="14817" max="14817" width="19.85546875" style="116" customWidth="1"/>
    <col min="14818" max="14818" width="7.85546875" style="116" customWidth="1"/>
    <col min="14819" max="14819" width="5.85546875" style="116" customWidth="1"/>
    <col min="14820" max="14820" width="7.140625" style="116" customWidth="1"/>
    <col min="14821" max="14821" width="8" style="116" customWidth="1"/>
    <col min="14822" max="14822" width="9.140625" style="116"/>
    <col min="14823" max="14823" width="6.140625" style="116" customWidth="1"/>
    <col min="14824" max="14826" width="8.140625" style="116" customWidth="1"/>
    <col min="14827" max="14827" width="9.140625" style="116"/>
    <col min="14828" max="14831" width="10.5703125" style="116" customWidth="1"/>
    <col min="14832" max="14835" width="10.85546875" style="116" customWidth="1"/>
    <col min="14836" max="15067" width="9.140625" style="116"/>
    <col min="15068" max="15069" width="1.140625" style="116" customWidth="1"/>
    <col min="15070" max="15070" width="36.28515625" style="116" customWidth="1"/>
    <col min="15071" max="15071" width="9" style="116" customWidth="1"/>
    <col min="15072" max="15072" width="0" style="116" hidden="1" customWidth="1"/>
    <col min="15073" max="15073" width="19.85546875" style="116" customWidth="1"/>
    <col min="15074" max="15074" width="7.85546875" style="116" customWidth="1"/>
    <col min="15075" max="15075" width="5.85546875" style="116" customWidth="1"/>
    <col min="15076" max="15076" width="7.140625" style="116" customWidth="1"/>
    <col min="15077" max="15077" width="8" style="116" customWidth="1"/>
    <col min="15078" max="15078" width="9.140625" style="116"/>
    <col min="15079" max="15079" width="6.140625" style="116" customWidth="1"/>
    <col min="15080" max="15082" width="8.140625" style="116" customWidth="1"/>
    <col min="15083" max="15083" width="9.140625" style="116"/>
    <col min="15084" max="15087" width="10.5703125" style="116" customWidth="1"/>
    <col min="15088" max="15091" width="10.85546875" style="116" customWidth="1"/>
    <col min="15092" max="15323" width="9.140625" style="116"/>
    <col min="15324" max="15325" width="1.140625" style="116" customWidth="1"/>
    <col min="15326" max="15326" width="36.28515625" style="116" customWidth="1"/>
    <col min="15327" max="15327" width="9" style="116" customWidth="1"/>
    <col min="15328" max="15328" width="0" style="116" hidden="1" customWidth="1"/>
    <col min="15329" max="15329" width="19.85546875" style="116" customWidth="1"/>
    <col min="15330" max="15330" width="7.85546875" style="116" customWidth="1"/>
    <col min="15331" max="15331" width="5.85546875" style="116" customWidth="1"/>
    <col min="15332" max="15332" width="7.140625" style="116" customWidth="1"/>
    <col min="15333" max="15333" width="8" style="116" customWidth="1"/>
    <col min="15334" max="15334" width="9.140625" style="116"/>
    <col min="15335" max="15335" width="6.140625" style="116" customWidth="1"/>
    <col min="15336" max="15338" width="8.140625" style="116" customWidth="1"/>
    <col min="15339" max="15339" width="9.140625" style="116"/>
    <col min="15340" max="15343" width="10.5703125" style="116" customWidth="1"/>
    <col min="15344" max="15347" width="10.85546875" style="116" customWidth="1"/>
    <col min="15348" max="15579" width="9.140625" style="116"/>
    <col min="15580" max="15581" width="1.140625" style="116" customWidth="1"/>
    <col min="15582" max="15582" width="36.28515625" style="116" customWidth="1"/>
    <col min="15583" max="15583" width="9" style="116" customWidth="1"/>
    <col min="15584" max="15584" width="0" style="116" hidden="1" customWidth="1"/>
    <col min="15585" max="15585" width="19.85546875" style="116" customWidth="1"/>
    <col min="15586" max="15586" width="7.85546875" style="116" customWidth="1"/>
    <col min="15587" max="15587" width="5.85546875" style="116" customWidth="1"/>
    <col min="15588" max="15588" width="7.140625" style="116" customWidth="1"/>
    <col min="15589" max="15589" width="8" style="116" customWidth="1"/>
    <col min="15590" max="15590" width="9.140625" style="116"/>
    <col min="15591" max="15591" width="6.140625" style="116" customWidth="1"/>
    <col min="15592" max="15594" width="8.140625" style="116" customWidth="1"/>
    <col min="15595" max="15595" width="9.140625" style="116"/>
    <col min="15596" max="15599" width="10.5703125" style="116" customWidth="1"/>
    <col min="15600" max="15603" width="10.85546875" style="116" customWidth="1"/>
    <col min="15604" max="15835" width="9.140625" style="116"/>
    <col min="15836" max="15837" width="1.140625" style="116" customWidth="1"/>
    <col min="15838" max="15838" width="36.28515625" style="116" customWidth="1"/>
    <col min="15839" max="15839" width="9" style="116" customWidth="1"/>
    <col min="15840" max="15840" width="0" style="116" hidden="1" customWidth="1"/>
    <col min="15841" max="15841" width="19.85546875" style="116" customWidth="1"/>
    <col min="15842" max="15842" width="7.85546875" style="116" customWidth="1"/>
    <col min="15843" max="15843" width="5.85546875" style="116" customWidth="1"/>
    <col min="15844" max="15844" width="7.140625" style="116" customWidth="1"/>
    <col min="15845" max="15845" width="8" style="116" customWidth="1"/>
    <col min="15846" max="15846" width="9.140625" style="116"/>
    <col min="15847" max="15847" width="6.140625" style="116" customWidth="1"/>
    <col min="15848" max="15850" width="8.140625" style="116" customWidth="1"/>
    <col min="15851" max="15851" width="9.140625" style="116"/>
    <col min="15852" max="15855" width="10.5703125" style="116" customWidth="1"/>
    <col min="15856" max="15859" width="10.85546875" style="116" customWidth="1"/>
    <col min="15860" max="16091" width="9.140625" style="116"/>
    <col min="16092" max="16093" width="1.140625" style="116" customWidth="1"/>
    <col min="16094" max="16094" width="36.28515625" style="116" customWidth="1"/>
    <col min="16095" max="16095" width="9" style="116" customWidth="1"/>
    <col min="16096" max="16096" width="0" style="116" hidden="1" customWidth="1"/>
    <col min="16097" max="16097" width="19.85546875" style="116" customWidth="1"/>
    <col min="16098" max="16098" width="7.85546875" style="116" customWidth="1"/>
    <col min="16099" max="16099" width="5.85546875" style="116" customWidth="1"/>
    <col min="16100" max="16100" width="7.140625" style="116" customWidth="1"/>
    <col min="16101" max="16101" width="8" style="116" customWidth="1"/>
    <col min="16102" max="16102" width="9.140625" style="116"/>
    <col min="16103" max="16103" width="6.140625" style="116" customWidth="1"/>
    <col min="16104" max="16106" width="8.140625" style="116" customWidth="1"/>
    <col min="16107" max="16107" width="9.140625" style="116"/>
    <col min="16108" max="16111" width="10.5703125" style="116" customWidth="1"/>
    <col min="16112" max="16115" width="10.85546875" style="116" customWidth="1"/>
    <col min="16116" max="16384" width="9.140625" style="116"/>
  </cols>
  <sheetData>
    <row r="1" spans="1:27" s="105" customFormat="1" ht="15.6" customHeight="1" thickBot="1" x14ac:dyDescent="0.25">
      <c r="A1" s="467" t="s">
        <v>284</v>
      </c>
      <c r="B1" s="467"/>
      <c r="C1" s="467"/>
      <c r="D1" s="467"/>
      <c r="E1" s="467"/>
      <c r="F1" s="467"/>
      <c r="G1" s="467"/>
      <c r="H1" s="467"/>
      <c r="I1" s="467"/>
      <c r="J1" s="468"/>
      <c r="K1" s="479" t="s">
        <v>271</v>
      </c>
      <c r="L1" s="480"/>
      <c r="M1" s="480"/>
      <c r="N1" s="481"/>
      <c r="O1" s="464" t="s">
        <v>305</v>
      </c>
      <c r="P1" s="465"/>
      <c r="Q1" s="465"/>
      <c r="R1" s="465"/>
      <c r="S1" s="465"/>
      <c r="T1" s="465"/>
      <c r="U1" s="465"/>
      <c r="V1" s="465"/>
      <c r="W1" s="466"/>
    </row>
    <row r="2" spans="1:27" s="105" customFormat="1" ht="30" customHeight="1" thickBot="1" x14ac:dyDescent="0.25">
      <c r="A2" s="467"/>
      <c r="B2" s="467"/>
      <c r="C2" s="467"/>
      <c r="D2" s="467"/>
      <c r="E2" s="467"/>
      <c r="F2" s="467"/>
      <c r="G2" s="467"/>
      <c r="H2" s="467"/>
      <c r="I2" s="467"/>
      <c r="J2" s="468"/>
      <c r="K2" s="482"/>
      <c r="L2" s="483"/>
      <c r="M2" s="483"/>
      <c r="N2" s="484"/>
      <c r="O2" s="134" t="s">
        <v>106</v>
      </c>
      <c r="P2" s="134" t="s">
        <v>107</v>
      </c>
      <c r="Q2" s="134" t="s">
        <v>108</v>
      </c>
      <c r="R2" s="134" t="s">
        <v>252</v>
      </c>
      <c r="S2" s="134" t="s">
        <v>254</v>
      </c>
      <c r="T2" s="134" t="s">
        <v>255</v>
      </c>
      <c r="U2" s="134" t="s">
        <v>257</v>
      </c>
      <c r="V2" s="134" t="s">
        <v>256</v>
      </c>
      <c r="W2" s="134" t="s">
        <v>253</v>
      </c>
    </row>
    <row r="3" spans="1:27" s="105" customFormat="1" x14ac:dyDescent="0.2">
      <c r="A3" s="467"/>
      <c r="B3" s="467"/>
      <c r="C3" s="467"/>
      <c r="D3" s="467"/>
      <c r="E3" s="467"/>
      <c r="F3" s="467"/>
      <c r="G3" s="467"/>
      <c r="H3" s="467"/>
      <c r="I3" s="467"/>
      <c r="J3" s="468"/>
      <c r="K3" s="470" t="s">
        <v>270</v>
      </c>
      <c r="L3" s="471"/>
      <c r="M3" s="471"/>
      <c r="N3" s="472"/>
      <c r="O3" s="178">
        <v>849.93</v>
      </c>
      <c r="P3" s="178">
        <v>1075.8699999999999</v>
      </c>
      <c r="Q3" s="178">
        <v>1075.8699999999999</v>
      </c>
      <c r="R3" s="178">
        <v>702.41</v>
      </c>
      <c r="S3" s="178">
        <v>1075.8699999999999</v>
      </c>
      <c r="T3" s="178">
        <v>1075.8699999999999</v>
      </c>
      <c r="U3" s="178">
        <v>623.29</v>
      </c>
      <c r="V3" s="178">
        <v>0</v>
      </c>
      <c r="W3" s="178">
        <v>0</v>
      </c>
      <c r="X3" s="106"/>
      <c r="Y3" s="106"/>
      <c r="Z3" s="106"/>
    </row>
    <row r="4" spans="1:27" s="105" customFormat="1" x14ac:dyDescent="0.2">
      <c r="A4" s="467"/>
      <c r="B4" s="467"/>
      <c r="C4" s="467"/>
      <c r="D4" s="467"/>
      <c r="E4" s="467"/>
      <c r="F4" s="467"/>
      <c r="G4" s="467"/>
      <c r="H4" s="467"/>
      <c r="I4" s="467"/>
      <c r="J4" s="468"/>
      <c r="K4" s="473" t="s">
        <v>265</v>
      </c>
      <c r="L4" s="474"/>
      <c r="M4" s="474"/>
      <c r="N4" s="475"/>
      <c r="O4" s="176">
        <v>1274.1500000000001</v>
      </c>
      <c r="P4" s="177">
        <v>1613.81</v>
      </c>
      <c r="Q4" s="177">
        <v>1613.81</v>
      </c>
      <c r="R4" s="177">
        <v>1053.6099999999999</v>
      </c>
      <c r="S4" s="177">
        <v>1613.81</v>
      </c>
      <c r="T4" s="177">
        <v>1613.81</v>
      </c>
      <c r="U4" s="177">
        <v>935.08</v>
      </c>
      <c r="V4" s="177">
        <v>0</v>
      </c>
      <c r="W4" s="177">
        <v>0</v>
      </c>
      <c r="X4" s="106"/>
      <c r="Y4" s="106"/>
      <c r="Z4" s="106"/>
    </row>
    <row r="5" spans="1:27" s="105" customFormat="1" ht="15.95" customHeight="1" thickBot="1" x14ac:dyDescent="0.25">
      <c r="A5" s="467"/>
      <c r="B5" s="467"/>
      <c r="C5" s="467"/>
      <c r="D5" s="467"/>
      <c r="E5" s="467"/>
      <c r="F5" s="467"/>
      <c r="G5" s="467"/>
      <c r="H5" s="467"/>
      <c r="I5" s="467"/>
      <c r="J5" s="468"/>
      <c r="K5" s="476" t="s">
        <v>222</v>
      </c>
      <c r="L5" s="477"/>
      <c r="M5" s="477"/>
      <c r="N5" s="478"/>
      <c r="O5" s="179">
        <v>339.77</v>
      </c>
      <c r="P5" s="179">
        <v>430.35</v>
      </c>
      <c r="Q5" s="179">
        <v>430.35</v>
      </c>
      <c r="R5" s="179">
        <v>280.95999999999998</v>
      </c>
      <c r="S5" s="179">
        <v>430.35</v>
      </c>
      <c r="T5" s="179">
        <v>430.35</v>
      </c>
      <c r="U5" s="179">
        <v>249.36</v>
      </c>
      <c r="V5" s="179">
        <v>0</v>
      </c>
      <c r="W5" s="179">
        <v>0</v>
      </c>
      <c r="X5" s="106"/>
      <c r="Y5" s="106"/>
      <c r="Z5" s="106"/>
    </row>
    <row r="6" spans="1:27" ht="15.95" customHeight="1" thickBot="1" x14ac:dyDescent="0.3">
      <c r="A6" s="469" t="s">
        <v>269</v>
      </c>
      <c r="B6" s="469"/>
      <c r="C6" s="469"/>
      <c r="D6" s="469"/>
      <c r="E6" s="469"/>
      <c r="F6" s="469"/>
      <c r="G6" s="469"/>
      <c r="H6" s="469"/>
      <c r="I6" s="469"/>
      <c r="J6" s="469"/>
      <c r="K6" s="469"/>
      <c r="L6" s="135">
        <v>6</v>
      </c>
      <c r="M6" s="136"/>
      <c r="N6" s="137"/>
      <c r="O6" s="138"/>
      <c r="X6" s="105"/>
      <c r="Y6" s="105"/>
      <c r="Z6" s="105"/>
      <c r="AA6" s="105"/>
    </row>
    <row r="7" spans="1:27" ht="86.25" thickBot="1" x14ac:dyDescent="0.3">
      <c r="A7" s="315" t="s">
        <v>301</v>
      </c>
      <c r="B7" s="316" t="s">
        <v>0</v>
      </c>
      <c r="C7" s="317" t="s">
        <v>1</v>
      </c>
      <c r="D7" s="318" t="s">
        <v>2</v>
      </c>
      <c r="E7" s="319" t="s">
        <v>122</v>
      </c>
      <c r="F7" s="320" t="s">
        <v>123</v>
      </c>
      <c r="G7" s="318" t="s">
        <v>124</v>
      </c>
      <c r="H7" s="319" t="s">
        <v>307</v>
      </c>
      <c r="I7" s="319" t="s">
        <v>266</v>
      </c>
      <c r="J7" s="320" t="s">
        <v>125</v>
      </c>
      <c r="K7" s="319" t="s">
        <v>267</v>
      </c>
      <c r="L7" s="318" t="s">
        <v>268</v>
      </c>
      <c r="M7" s="104" t="s">
        <v>219</v>
      </c>
      <c r="O7" s="134" t="s">
        <v>272</v>
      </c>
      <c r="P7" s="134" t="s">
        <v>273</v>
      </c>
      <c r="Q7" s="134" t="s">
        <v>274</v>
      </c>
      <c r="R7" s="134" t="s">
        <v>275</v>
      </c>
      <c r="S7" s="134" t="s">
        <v>276</v>
      </c>
      <c r="T7" s="134" t="s">
        <v>278</v>
      </c>
      <c r="U7" s="134" t="s">
        <v>280</v>
      </c>
      <c r="V7" s="134" t="s">
        <v>279</v>
      </c>
      <c r="W7" s="134" t="s">
        <v>277</v>
      </c>
      <c r="X7" s="105"/>
      <c r="Y7" s="105"/>
      <c r="Z7" s="105"/>
      <c r="AA7" s="105"/>
    </row>
    <row r="8" spans="1:27" s="127" customFormat="1" ht="15.6" customHeight="1" x14ac:dyDescent="0.25">
      <c r="A8" s="294"/>
      <c r="B8" s="263" t="s">
        <v>3</v>
      </c>
      <c r="C8" s="225"/>
      <c r="D8" s="226"/>
      <c r="E8" s="227"/>
      <c r="F8" s="228"/>
      <c r="G8" s="229"/>
      <c r="H8" s="230"/>
      <c r="I8" s="230"/>
      <c r="J8" s="228"/>
      <c r="K8" s="231"/>
      <c r="L8" s="232"/>
      <c r="M8" s="233"/>
      <c r="N8" s="115"/>
      <c r="O8" s="234" t="s">
        <v>106</v>
      </c>
      <c r="P8" s="234" t="s">
        <v>107</v>
      </c>
      <c r="Q8" s="234" t="s">
        <v>108</v>
      </c>
      <c r="R8" s="234" t="s">
        <v>252</v>
      </c>
      <c r="S8" s="234" t="s">
        <v>254</v>
      </c>
      <c r="T8" s="234" t="s">
        <v>255</v>
      </c>
      <c r="U8" s="234" t="s">
        <v>257</v>
      </c>
      <c r="V8" s="286" t="s">
        <v>256</v>
      </c>
      <c r="W8" s="234" t="s">
        <v>253</v>
      </c>
      <c r="X8" s="235"/>
      <c r="Y8" s="235"/>
      <c r="Z8" s="235"/>
      <c r="AA8" s="235"/>
    </row>
    <row r="9" spans="1:27" ht="15.6" customHeight="1" thickBot="1" x14ac:dyDescent="0.3">
      <c r="A9" s="296" t="s">
        <v>222</v>
      </c>
      <c r="B9" s="180" t="s">
        <v>4</v>
      </c>
      <c r="C9" s="181" t="s">
        <v>5</v>
      </c>
      <c r="D9" s="182" t="s">
        <v>10</v>
      </c>
      <c r="E9" s="183">
        <v>1.87</v>
      </c>
      <c r="F9" s="184"/>
      <c r="G9" s="185"/>
      <c r="H9" s="186">
        <f>ROUND(E9*(1-F9),2)</f>
        <v>1.87</v>
      </c>
      <c r="I9" s="186">
        <v>10.7</v>
      </c>
      <c r="J9" s="184">
        <v>0.5</v>
      </c>
      <c r="K9" s="186">
        <f>ROUNDDOWN(I9*J9,2)</f>
        <v>5.35</v>
      </c>
      <c r="L9" s="187">
        <f>MIN($L$6,K9)</f>
        <v>5.35</v>
      </c>
      <c r="M9" s="117">
        <f>ROUND(L9*$H9,2)</f>
        <v>10</v>
      </c>
      <c r="N9" s="118"/>
      <c r="O9" s="188">
        <f t="shared" ref="O9:W9" si="0">ROUND(O$5*$M9,2)</f>
        <v>3397.7</v>
      </c>
      <c r="P9" s="188">
        <f t="shared" si="0"/>
        <v>4303.5</v>
      </c>
      <c r="Q9" s="188">
        <f t="shared" si="0"/>
        <v>4303.5</v>
      </c>
      <c r="R9" s="188">
        <f t="shared" si="0"/>
        <v>2809.6</v>
      </c>
      <c r="S9" s="188">
        <f t="shared" si="0"/>
        <v>4303.5</v>
      </c>
      <c r="T9" s="188">
        <f t="shared" si="0"/>
        <v>4303.5</v>
      </c>
      <c r="U9" s="188">
        <f t="shared" si="0"/>
        <v>2493.6</v>
      </c>
      <c r="V9" s="188">
        <f t="shared" si="0"/>
        <v>0</v>
      </c>
      <c r="W9" s="188">
        <f t="shared" si="0"/>
        <v>0</v>
      </c>
    </row>
    <row r="10" spans="1:27" ht="15.6" customHeight="1" x14ac:dyDescent="0.25">
      <c r="A10" s="294"/>
      <c r="B10" s="287" t="s">
        <v>7</v>
      </c>
      <c r="C10" s="107"/>
      <c r="D10" s="108"/>
      <c r="E10" s="109"/>
      <c r="F10" s="110"/>
      <c r="G10" s="111"/>
      <c r="H10" s="112"/>
      <c r="I10" s="112"/>
      <c r="J10" s="110"/>
      <c r="K10" s="113"/>
      <c r="L10" s="114"/>
      <c r="M10" s="276"/>
      <c r="N10" s="118"/>
      <c r="O10" s="119"/>
      <c r="P10" s="119"/>
      <c r="Q10" s="119"/>
      <c r="R10" s="119"/>
      <c r="S10" s="119"/>
      <c r="T10" s="119"/>
      <c r="U10" s="119"/>
      <c r="V10" s="119"/>
      <c r="W10" s="119"/>
    </row>
    <row r="11" spans="1:27" ht="15.6" customHeight="1" x14ac:dyDescent="0.25">
      <c r="A11" s="297" t="s">
        <v>222</v>
      </c>
      <c r="B11" s="189" t="s">
        <v>8</v>
      </c>
      <c r="C11" s="190" t="s">
        <v>9</v>
      </c>
      <c r="D11" s="191" t="s">
        <v>10</v>
      </c>
      <c r="E11" s="192">
        <v>0.63</v>
      </c>
      <c r="F11" s="193"/>
      <c r="G11" s="194"/>
      <c r="H11" s="195">
        <f>ROUND(E11*(1-F11),2)</f>
        <v>0.63</v>
      </c>
      <c r="I11" s="195">
        <v>12.89</v>
      </c>
      <c r="J11" s="193">
        <v>0.5</v>
      </c>
      <c r="K11" s="196">
        <f>ROUND(I11*J11,2)</f>
        <v>6.45</v>
      </c>
      <c r="L11" s="197">
        <f>MIN($L$6,K11)</f>
        <v>6</v>
      </c>
      <c r="M11" s="120">
        <f>ROUND(L11*$H11,2)</f>
        <v>3.78</v>
      </c>
      <c r="N11" s="118"/>
      <c r="O11" s="188">
        <f>ROUND(O$5*$M11,2)</f>
        <v>1284.33</v>
      </c>
      <c r="P11" s="188">
        <f t="shared" ref="P11:W15" si="1">ROUND(P$5*$M11,2)</f>
        <v>1626.72</v>
      </c>
      <c r="Q11" s="188">
        <f t="shared" si="1"/>
        <v>1626.72</v>
      </c>
      <c r="R11" s="188">
        <f t="shared" si="1"/>
        <v>1062.03</v>
      </c>
      <c r="S11" s="188">
        <f t="shared" si="1"/>
        <v>1626.72</v>
      </c>
      <c r="T11" s="188">
        <f t="shared" si="1"/>
        <v>1626.72</v>
      </c>
      <c r="U11" s="188">
        <f t="shared" si="1"/>
        <v>942.58</v>
      </c>
      <c r="V11" s="188">
        <f t="shared" si="1"/>
        <v>0</v>
      </c>
      <c r="W11" s="188">
        <f t="shared" si="1"/>
        <v>0</v>
      </c>
    </row>
    <row r="12" spans="1:27" ht="15.6" customHeight="1" x14ac:dyDescent="0.25">
      <c r="A12" s="297" t="s">
        <v>222</v>
      </c>
      <c r="B12" s="189" t="s">
        <v>191</v>
      </c>
      <c r="C12" s="198">
        <v>130</v>
      </c>
      <c r="D12" s="191" t="s">
        <v>10</v>
      </c>
      <c r="E12" s="192">
        <v>0.4</v>
      </c>
      <c r="F12" s="193"/>
      <c r="G12" s="194"/>
      <c r="H12" s="195">
        <f>ROUND(E12*(1-F12),2)</f>
        <v>0.4</v>
      </c>
      <c r="I12" s="195">
        <v>12.89</v>
      </c>
      <c r="J12" s="193">
        <v>0.5</v>
      </c>
      <c r="K12" s="196">
        <f>ROUND(I12*J12,2)</f>
        <v>6.45</v>
      </c>
      <c r="L12" s="197">
        <f>MIN($L$6,K12)</f>
        <v>6</v>
      </c>
      <c r="M12" s="120">
        <f>ROUND(L12*$H12,2)</f>
        <v>2.4</v>
      </c>
      <c r="N12" s="118"/>
      <c r="O12" s="188">
        <f>ROUND(O$5*$M12,2)</f>
        <v>815.45</v>
      </c>
      <c r="P12" s="188">
        <f t="shared" si="1"/>
        <v>1032.8399999999999</v>
      </c>
      <c r="Q12" s="188">
        <f t="shared" si="1"/>
        <v>1032.8399999999999</v>
      </c>
      <c r="R12" s="188">
        <f t="shared" si="1"/>
        <v>674.3</v>
      </c>
      <c r="S12" s="188">
        <f t="shared" si="1"/>
        <v>1032.8399999999999</v>
      </c>
      <c r="T12" s="188">
        <f t="shared" si="1"/>
        <v>1032.8399999999999</v>
      </c>
      <c r="U12" s="188">
        <f t="shared" si="1"/>
        <v>598.46</v>
      </c>
      <c r="V12" s="188">
        <f t="shared" si="1"/>
        <v>0</v>
      </c>
      <c r="W12" s="188">
        <f t="shared" si="1"/>
        <v>0</v>
      </c>
    </row>
    <row r="13" spans="1:27" ht="15.6" customHeight="1" x14ac:dyDescent="0.25">
      <c r="A13" s="297" t="s">
        <v>222</v>
      </c>
      <c r="B13" s="189" t="s">
        <v>157</v>
      </c>
      <c r="C13" s="190" t="s">
        <v>158</v>
      </c>
      <c r="D13" s="191" t="s">
        <v>10</v>
      </c>
      <c r="E13" s="192">
        <v>0.67</v>
      </c>
      <c r="F13" s="193"/>
      <c r="G13" s="194"/>
      <c r="H13" s="195">
        <f>ROUND(E13*(1-F13),2)</f>
        <v>0.67</v>
      </c>
      <c r="I13" s="195">
        <v>12.89</v>
      </c>
      <c r="J13" s="193">
        <v>0.5</v>
      </c>
      <c r="K13" s="196">
        <f>ROUND(I13*J13,2)</f>
        <v>6.45</v>
      </c>
      <c r="L13" s="197">
        <f>MIN($L$6,K13)</f>
        <v>6</v>
      </c>
      <c r="M13" s="120">
        <f>ROUND(L13*$H13,2)</f>
        <v>4.0199999999999996</v>
      </c>
      <c r="N13" s="118"/>
      <c r="O13" s="188">
        <f>ROUND(O$5*$M13,2)</f>
        <v>1365.88</v>
      </c>
      <c r="P13" s="188">
        <f t="shared" si="1"/>
        <v>1730.01</v>
      </c>
      <c r="Q13" s="188">
        <f t="shared" si="1"/>
        <v>1730.01</v>
      </c>
      <c r="R13" s="188">
        <f t="shared" si="1"/>
        <v>1129.46</v>
      </c>
      <c r="S13" s="188">
        <f t="shared" si="1"/>
        <v>1730.01</v>
      </c>
      <c r="T13" s="188">
        <f t="shared" si="1"/>
        <v>1730.01</v>
      </c>
      <c r="U13" s="188">
        <f>ROUND(U$5*$M13,2)</f>
        <v>1002.43</v>
      </c>
      <c r="V13" s="188">
        <f t="shared" si="1"/>
        <v>0</v>
      </c>
      <c r="W13" s="188">
        <f t="shared" si="1"/>
        <v>0</v>
      </c>
    </row>
    <row r="14" spans="1:27" ht="15.6" customHeight="1" x14ac:dyDescent="0.25">
      <c r="A14" s="297" t="s">
        <v>222</v>
      </c>
      <c r="B14" s="189" t="s">
        <v>11</v>
      </c>
      <c r="C14" s="190" t="s">
        <v>12</v>
      </c>
      <c r="D14" s="191" t="s">
        <v>10</v>
      </c>
      <c r="E14" s="192">
        <v>0.19</v>
      </c>
      <c r="F14" s="193"/>
      <c r="G14" s="194"/>
      <c r="H14" s="195">
        <f>ROUND(E14*(1-F14),2)</f>
        <v>0.19</v>
      </c>
      <c r="I14" s="195">
        <v>12.89</v>
      </c>
      <c r="J14" s="193">
        <v>0.5</v>
      </c>
      <c r="K14" s="196">
        <f>ROUND(I14*J14,2)</f>
        <v>6.45</v>
      </c>
      <c r="L14" s="197">
        <f>MIN($L$6,K14)</f>
        <v>6</v>
      </c>
      <c r="M14" s="120">
        <f>ROUND(L14*$H14,2)</f>
        <v>1.1399999999999999</v>
      </c>
      <c r="N14" s="118"/>
      <c r="O14" s="188">
        <f>ROUND(O$5*$M14,2)</f>
        <v>387.34</v>
      </c>
      <c r="P14" s="188">
        <f>ROUND(P$5*$M14,2)</f>
        <v>490.6</v>
      </c>
      <c r="Q14" s="188">
        <f t="shared" si="1"/>
        <v>490.6</v>
      </c>
      <c r="R14" s="188">
        <f t="shared" si="1"/>
        <v>320.29000000000002</v>
      </c>
      <c r="S14" s="188">
        <f t="shared" si="1"/>
        <v>490.6</v>
      </c>
      <c r="T14" s="188">
        <f t="shared" si="1"/>
        <v>490.6</v>
      </c>
      <c r="U14" s="188">
        <f t="shared" si="1"/>
        <v>284.27</v>
      </c>
      <c r="V14" s="188">
        <f t="shared" si="1"/>
        <v>0</v>
      </c>
      <c r="W14" s="188">
        <f t="shared" si="1"/>
        <v>0</v>
      </c>
    </row>
    <row r="15" spans="1:27" ht="15.6" customHeight="1" thickBot="1" x14ac:dyDescent="0.3">
      <c r="A15" s="298" t="s">
        <v>222</v>
      </c>
      <c r="B15" s="199" t="s">
        <v>13</v>
      </c>
      <c r="C15" s="181" t="s">
        <v>14</v>
      </c>
      <c r="D15" s="182" t="s">
        <v>10</v>
      </c>
      <c r="E15" s="183">
        <v>0.17</v>
      </c>
      <c r="F15" s="184"/>
      <c r="G15" s="185"/>
      <c r="H15" s="186">
        <f>ROUND(E15*(1-F15),2)</f>
        <v>0.17</v>
      </c>
      <c r="I15" s="186">
        <v>12.89</v>
      </c>
      <c r="J15" s="184">
        <v>0.5</v>
      </c>
      <c r="K15" s="200">
        <f>ROUND(I15*J15,2)</f>
        <v>6.45</v>
      </c>
      <c r="L15" s="200">
        <f>MIN($L$6,K15)</f>
        <v>6</v>
      </c>
      <c r="M15" s="117">
        <f>ROUND(L15*$H15,2)</f>
        <v>1.02</v>
      </c>
      <c r="N15" s="118"/>
      <c r="O15" s="188">
        <f>ROUND(O$5*$M15,2)</f>
        <v>346.57</v>
      </c>
      <c r="P15" s="188">
        <f t="shared" si="1"/>
        <v>438.96</v>
      </c>
      <c r="Q15" s="188">
        <f t="shared" si="1"/>
        <v>438.96</v>
      </c>
      <c r="R15" s="188">
        <f t="shared" si="1"/>
        <v>286.58</v>
      </c>
      <c r="S15" s="188">
        <f t="shared" si="1"/>
        <v>438.96</v>
      </c>
      <c r="T15" s="188">
        <f>ROUND(T$5*$M15,2)</f>
        <v>438.96</v>
      </c>
      <c r="U15" s="188">
        <f t="shared" si="1"/>
        <v>254.35</v>
      </c>
      <c r="V15" s="188">
        <f t="shared" si="1"/>
        <v>0</v>
      </c>
      <c r="W15" s="188">
        <f t="shared" si="1"/>
        <v>0</v>
      </c>
    </row>
    <row r="16" spans="1:27" s="127" customFormat="1" ht="15.6" customHeight="1" x14ac:dyDescent="0.25">
      <c r="A16" s="294"/>
      <c r="B16" s="288" t="s">
        <v>15</v>
      </c>
      <c r="C16" s="236"/>
      <c r="D16" s="237"/>
      <c r="E16" s="238"/>
      <c r="F16" s="239"/>
      <c r="G16" s="240"/>
      <c r="H16" s="241"/>
      <c r="I16" s="241"/>
      <c r="J16" s="239"/>
      <c r="K16" s="242"/>
      <c r="L16" s="243"/>
      <c r="M16" s="244"/>
      <c r="N16" s="118"/>
      <c r="O16" s="234"/>
      <c r="P16" s="234"/>
      <c r="Q16" s="234"/>
      <c r="R16" s="234"/>
      <c r="S16" s="234"/>
      <c r="T16" s="234"/>
      <c r="U16" s="234"/>
      <c r="V16" s="234"/>
      <c r="W16" s="234"/>
    </row>
    <row r="17" spans="1:26" ht="15.6" customHeight="1" x14ac:dyDescent="0.25">
      <c r="A17" s="299" t="s">
        <v>270</v>
      </c>
      <c r="B17" s="140" t="s">
        <v>229</v>
      </c>
      <c r="C17" s="141" t="s">
        <v>16</v>
      </c>
      <c r="D17" s="142" t="s">
        <v>17</v>
      </c>
      <c r="E17" s="143">
        <v>0.99</v>
      </c>
      <c r="F17" s="144"/>
      <c r="G17" s="145"/>
      <c r="H17" s="146">
        <f t="shared" ref="H17:H24" si="2">ROUND(E17*(1-F17),2)</f>
        <v>0.99</v>
      </c>
      <c r="I17" s="146">
        <v>8.59</v>
      </c>
      <c r="J17" s="144">
        <v>0.5</v>
      </c>
      <c r="K17" s="147">
        <f t="shared" ref="K17:K24" si="3">ROUND(I17*J17,2)</f>
        <v>4.3</v>
      </c>
      <c r="L17" s="148">
        <f>MIN($L$6,K17)</f>
        <v>4.3</v>
      </c>
      <c r="M17" s="120">
        <f t="shared" ref="M17:M24" si="4">ROUND(L17*$H17,2)</f>
        <v>4.26</v>
      </c>
      <c r="N17" s="118"/>
      <c r="O17" s="149">
        <f>ROUND($M17*O$3,2)</f>
        <v>3620.7</v>
      </c>
      <c r="P17" s="149">
        <f t="shared" ref="P17:W17" si="5">ROUND($M17*P$3,2)</f>
        <v>4583.21</v>
      </c>
      <c r="Q17" s="149">
        <f t="shared" si="5"/>
        <v>4583.21</v>
      </c>
      <c r="R17" s="149">
        <f t="shared" si="5"/>
        <v>2992.27</v>
      </c>
      <c r="S17" s="149">
        <f t="shared" si="5"/>
        <v>4583.21</v>
      </c>
      <c r="T17" s="149">
        <f t="shared" si="5"/>
        <v>4583.21</v>
      </c>
      <c r="U17" s="149">
        <f t="shared" si="5"/>
        <v>2655.22</v>
      </c>
      <c r="V17" s="149">
        <f t="shared" si="5"/>
        <v>0</v>
      </c>
      <c r="W17" s="149">
        <f t="shared" si="5"/>
        <v>0</v>
      </c>
      <c r="X17" s="121"/>
      <c r="Y17" s="121"/>
      <c r="Z17" s="121"/>
    </row>
    <row r="18" spans="1:26" ht="15.6" customHeight="1" x14ac:dyDescent="0.25">
      <c r="A18" s="300" t="s">
        <v>265</v>
      </c>
      <c r="B18" s="150" t="s">
        <v>218</v>
      </c>
      <c r="C18" s="151" t="s">
        <v>18</v>
      </c>
      <c r="D18" s="152" t="s">
        <v>17</v>
      </c>
      <c r="E18" s="153">
        <v>0.56000000000000005</v>
      </c>
      <c r="F18" s="154"/>
      <c r="G18" s="155"/>
      <c r="H18" s="156">
        <f>ROUND(E18*(1-F18),2)</f>
        <v>0.56000000000000005</v>
      </c>
      <c r="I18" s="156">
        <v>8.59</v>
      </c>
      <c r="J18" s="154">
        <v>0.5</v>
      </c>
      <c r="K18" s="157">
        <f t="shared" si="3"/>
        <v>4.3</v>
      </c>
      <c r="L18" s="158">
        <f t="shared" ref="L18:L24" si="6">MIN($L$6,K18)</f>
        <v>4.3</v>
      </c>
      <c r="M18" s="120">
        <f t="shared" si="4"/>
        <v>2.41</v>
      </c>
      <c r="N18" s="118"/>
      <c r="O18" s="175">
        <f t="shared" ref="O18:O24" si="7">ROUND($M18*O$4,2)</f>
        <v>3070.7</v>
      </c>
      <c r="P18" s="175">
        <f t="shared" ref="P18:W24" si="8">ROUND($M18*P$4,2)</f>
        <v>3889.28</v>
      </c>
      <c r="Q18" s="175">
        <f t="shared" si="8"/>
        <v>3889.28</v>
      </c>
      <c r="R18" s="175">
        <f t="shared" si="8"/>
        <v>2539.1999999999998</v>
      </c>
      <c r="S18" s="175">
        <f t="shared" si="8"/>
        <v>3889.28</v>
      </c>
      <c r="T18" s="175">
        <f t="shared" si="8"/>
        <v>3889.28</v>
      </c>
      <c r="U18" s="175">
        <f t="shared" si="8"/>
        <v>2253.54</v>
      </c>
      <c r="V18" s="175">
        <f t="shared" si="8"/>
        <v>0</v>
      </c>
      <c r="W18" s="175">
        <f t="shared" si="8"/>
        <v>0</v>
      </c>
      <c r="X18" s="121"/>
      <c r="Y18" s="121"/>
      <c r="Z18" s="121"/>
    </row>
    <row r="19" spans="1:26" ht="15.6" customHeight="1" x14ac:dyDescent="0.25">
      <c r="A19" s="300" t="s">
        <v>265</v>
      </c>
      <c r="B19" s="150" t="s">
        <v>217</v>
      </c>
      <c r="C19" s="151" t="s">
        <v>159</v>
      </c>
      <c r="D19" s="152" t="s">
        <v>17</v>
      </c>
      <c r="E19" s="153">
        <v>0.44</v>
      </c>
      <c r="F19" s="154"/>
      <c r="G19" s="155"/>
      <c r="H19" s="156">
        <f t="shared" si="2"/>
        <v>0.44</v>
      </c>
      <c r="I19" s="156">
        <v>8.59</v>
      </c>
      <c r="J19" s="154">
        <v>0.5</v>
      </c>
      <c r="K19" s="157">
        <f t="shared" si="3"/>
        <v>4.3</v>
      </c>
      <c r="L19" s="158">
        <f t="shared" si="6"/>
        <v>4.3</v>
      </c>
      <c r="M19" s="120">
        <f t="shared" si="4"/>
        <v>1.89</v>
      </c>
      <c r="N19" s="118"/>
      <c r="O19" s="175">
        <f t="shared" si="7"/>
        <v>2408.14</v>
      </c>
      <c r="P19" s="175">
        <f t="shared" si="8"/>
        <v>3050.1</v>
      </c>
      <c r="Q19" s="175">
        <f t="shared" si="8"/>
        <v>3050.1</v>
      </c>
      <c r="R19" s="175">
        <f t="shared" si="8"/>
        <v>1991.32</v>
      </c>
      <c r="S19" s="175">
        <f t="shared" si="8"/>
        <v>3050.1</v>
      </c>
      <c r="T19" s="175">
        <f t="shared" si="8"/>
        <v>3050.1</v>
      </c>
      <c r="U19" s="175">
        <f t="shared" si="8"/>
        <v>1767.3</v>
      </c>
      <c r="V19" s="175">
        <f t="shared" si="8"/>
        <v>0</v>
      </c>
      <c r="W19" s="175">
        <f t="shared" si="8"/>
        <v>0</v>
      </c>
      <c r="X19" s="121"/>
      <c r="Y19" s="121"/>
      <c r="Z19" s="121"/>
    </row>
    <row r="20" spans="1:26" ht="15.6" customHeight="1" x14ac:dyDescent="0.25">
      <c r="A20" s="300" t="s">
        <v>265</v>
      </c>
      <c r="B20" s="150" t="s">
        <v>216</v>
      </c>
      <c r="C20" s="151" t="s">
        <v>160</v>
      </c>
      <c r="D20" s="152" t="s">
        <v>17</v>
      </c>
      <c r="E20" s="153">
        <v>0.36</v>
      </c>
      <c r="F20" s="154"/>
      <c r="G20" s="155"/>
      <c r="H20" s="156">
        <f t="shared" si="2"/>
        <v>0.36</v>
      </c>
      <c r="I20" s="156">
        <v>8.59</v>
      </c>
      <c r="J20" s="154">
        <v>0.5</v>
      </c>
      <c r="K20" s="157">
        <f t="shared" si="3"/>
        <v>4.3</v>
      </c>
      <c r="L20" s="158">
        <f t="shared" si="6"/>
        <v>4.3</v>
      </c>
      <c r="M20" s="120">
        <f>ROUND(L20*$H20,2)</f>
        <v>1.55</v>
      </c>
      <c r="N20" s="118"/>
      <c r="O20" s="175">
        <f t="shared" si="7"/>
        <v>1974.93</v>
      </c>
      <c r="P20" s="175">
        <f t="shared" si="8"/>
        <v>2501.41</v>
      </c>
      <c r="Q20" s="175">
        <f t="shared" si="8"/>
        <v>2501.41</v>
      </c>
      <c r="R20" s="175">
        <f t="shared" si="8"/>
        <v>1633.1</v>
      </c>
      <c r="S20" s="175">
        <f t="shared" si="8"/>
        <v>2501.41</v>
      </c>
      <c r="T20" s="175">
        <f t="shared" si="8"/>
        <v>2501.41</v>
      </c>
      <c r="U20" s="175">
        <f t="shared" si="8"/>
        <v>1449.37</v>
      </c>
      <c r="V20" s="175">
        <f t="shared" si="8"/>
        <v>0</v>
      </c>
      <c r="W20" s="175">
        <f t="shared" si="8"/>
        <v>0</v>
      </c>
    </row>
    <row r="21" spans="1:26" ht="15.6" customHeight="1" x14ac:dyDescent="0.25">
      <c r="A21" s="300" t="s">
        <v>265</v>
      </c>
      <c r="B21" s="159" t="s">
        <v>220</v>
      </c>
      <c r="C21" s="160">
        <v>240</v>
      </c>
      <c r="D21" s="161" t="s">
        <v>17</v>
      </c>
      <c r="E21" s="162">
        <v>0.46</v>
      </c>
      <c r="F21" s="163"/>
      <c r="G21" s="164"/>
      <c r="H21" s="156">
        <f t="shared" si="2"/>
        <v>0.46</v>
      </c>
      <c r="I21" s="156">
        <v>8.59</v>
      </c>
      <c r="J21" s="154">
        <v>0.5</v>
      </c>
      <c r="K21" s="157">
        <f t="shared" si="3"/>
        <v>4.3</v>
      </c>
      <c r="L21" s="158">
        <f t="shared" si="6"/>
        <v>4.3</v>
      </c>
      <c r="M21" s="120">
        <f t="shared" si="4"/>
        <v>1.98</v>
      </c>
      <c r="N21" s="118"/>
      <c r="O21" s="175">
        <f t="shared" si="7"/>
        <v>2522.8200000000002</v>
      </c>
      <c r="P21" s="175">
        <f>ROUND($M21*P$4,2)</f>
        <v>3195.34</v>
      </c>
      <c r="Q21" s="175">
        <f t="shared" si="8"/>
        <v>3195.34</v>
      </c>
      <c r="R21" s="175">
        <f t="shared" si="8"/>
        <v>2086.15</v>
      </c>
      <c r="S21" s="175">
        <f t="shared" si="8"/>
        <v>3195.34</v>
      </c>
      <c r="T21" s="175">
        <f t="shared" si="8"/>
        <v>3195.34</v>
      </c>
      <c r="U21" s="175">
        <f t="shared" si="8"/>
        <v>1851.46</v>
      </c>
      <c r="V21" s="175">
        <f t="shared" si="8"/>
        <v>0</v>
      </c>
      <c r="W21" s="175">
        <f t="shared" si="8"/>
        <v>0</v>
      </c>
    </row>
    <row r="22" spans="1:26" ht="15.6" customHeight="1" x14ac:dyDescent="0.25">
      <c r="A22" s="300" t="s">
        <v>265</v>
      </c>
      <c r="B22" s="159" t="s">
        <v>126</v>
      </c>
      <c r="C22" s="165" t="s">
        <v>127</v>
      </c>
      <c r="D22" s="161" t="s">
        <v>17</v>
      </c>
      <c r="E22" s="162">
        <v>0.3</v>
      </c>
      <c r="F22" s="163"/>
      <c r="G22" s="164"/>
      <c r="H22" s="166">
        <f>ROUND(E22*(1-F22),2)</f>
        <v>0.3</v>
      </c>
      <c r="I22" s="166">
        <v>8.59</v>
      </c>
      <c r="J22" s="154">
        <v>0.5</v>
      </c>
      <c r="K22" s="157">
        <f t="shared" si="3"/>
        <v>4.3</v>
      </c>
      <c r="L22" s="158">
        <f>MIN($L$6,K22)</f>
        <v>4.3</v>
      </c>
      <c r="M22" s="120">
        <f>ROUND(L22*$H22,2)</f>
        <v>1.29</v>
      </c>
      <c r="N22" s="118"/>
      <c r="O22" s="175">
        <f t="shared" si="7"/>
        <v>1643.65</v>
      </c>
      <c r="P22" s="175">
        <f t="shared" si="8"/>
        <v>2081.81</v>
      </c>
      <c r="Q22" s="175">
        <f>ROUND($M22*Q$4,2)</f>
        <v>2081.81</v>
      </c>
      <c r="R22" s="175">
        <f t="shared" si="8"/>
        <v>1359.16</v>
      </c>
      <c r="S22" s="175">
        <f t="shared" si="8"/>
        <v>2081.81</v>
      </c>
      <c r="T22" s="175">
        <f t="shared" si="8"/>
        <v>2081.81</v>
      </c>
      <c r="U22" s="175">
        <f t="shared" si="8"/>
        <v>1206.25</v>
      </c>
      <c r="V22" s="175">
        <f t="shared" si="8"/>
        <v>0</v>
      </c>
      <c r="W22" s="175">
        <f t="shared" si="8"/>
        <v>0</v>
      </c>
    </row>
    <row r="23" spans="1:26" ht="15.6" customHeight="1" x14ac:dyDescent="0.25">
      <c r="A23" s="300" t="s">
        <v>265</v>
      </c>
      <c r="B23" s="159" t="s">
        <v>128</v>
      </c>
      <c r="C23" s="165" t="s">
        <v>129</v>
      </c>
      <c r="D23" s="161" t="s">
        <v>17</v>
      </c>
      <c r="E23" s="162">
        <v>0.26</v>
      </c>
      <c r="F23" s="163"/>
      <c r="G23" s="164"/>
      <c r="H23" s="166">
        <f t="shared" si="2"/>
        <v>0.26</v>
      </c>
      <c r="I23" s="166">
        <v>8.59</v>
      </c>
      <c r="J23" s="154">
        <v>0.5</v>
      </c>
      <c r="K23" s="157">
        <f t="shared" si="3"/>
        <v>4.3</v>
      </c>
      <c r="L23" s="158">
        <f t="shared" si="6"/>
        <v>4.3</v>
      </c>
      <c r="M23" s="120">
        <f t="shared" si="4"/>
        <v>1.1200000000000001</v>
      </c>
      <c r="N23" s="118"/>
      <c r="O23" s="175">
        <f t="shared" si="7"/>
        <v>1427.05</v>
      </c>
      <c r="P23" s="175">
        <f t="shared" si="8"/>
        <v>1807.47</v>
      </c>
      <c r="Q23" s="175">
        <f t="shared" si="8"/>
        <v>1807.47</v>
      </c>
      <c r="R23" s="175">
        <f t="shared" si="8"/>
        <v>1180.04</v>
      </c>
      <c r="S23" s="175">
        <f t="shared" si="8"/>
        <v>1807.47</v>
      </c>
      <c r="T23" s="175">
        <f>ROUND($M23*T$4,2)</f>
        <v>1807.47</v>
      </c>
      <c r="U23" s="175">
        <f t="shared" si="8"/>
        <v>1047.29</v>
      </c>
      <c r="V23" s="175">
        <f t="shared" si="8"/>
        <v>0</v>
      </c>
      <c r="W23" s="175">
        <f t="shared" si="8"/>
        <v>0</v>
      </c>
    </row>
    <row r="24" spans="1:26" ht="15.6" customHeight="1" thickBot="1" x14ac:dyDescent="0.3">
      <c r="A24" s="301" t="s">
        <v>265</v>
      </c>
      <c r="B24" s="167" t="s">
        <v>19</v>
      </c>
      <c r="C24" s="168" t="s">
        <v>20</v>
      </c>
      <c r="D24" s="169" t="s">
        <v>56</v>
      </c>
      <c r="E24" s="170">
        <v>0.26</v>
      </c>
      <c r="F24" s="171"/>
      <c r="G24" s="172"/>
      <c r="H24" s="173">
        <f t="shared" si="2"/>
        <v>0.26</v>
      </c>
      <c r="I24" s="173">
        <v>8.59</v>
      </c>
      <c r="J24" s="171">
        <v>0.5</v>
      </c>
      <c r="K24" s="174">
        <f t="shared" si="3"/>
        <v>4.3</v>
      </c>
      <c r="L24" s="174">
        <f t="shared" si="6"/>
        <v>4.3</v>
      </c>
      <c r="M24" s="117">
        <f t="shared" si="4"/>
        <v>1.1200000000000001</v>
      </c>
      <c r="N24" s="118"/>
      <c r="O24" s="175">
        <f t="shared" si="7"/>
        <v>1427.05</v>
      </c>
      <c r="P24" s="175">
        <f t="shared" si="8"/>
        <v>1807.47</v>
      </c>
      <c r="Q24" s="175">
        <f t="shared" si="8"/>
        <v>1807.47</v>
      </c>
      <c r="R24" s="175">
        <f t="shared" si="8"/>
        <v>1180.04</v>
      </c>
      <c r="S24" s="175">
        <f t="shared" si="8"/>
        <v>1807.47</v>
      </c>
      <c r="T24" s="175">
        <f t="shared" si="8"/>
        <v>1807.47</v>
      </c>
      <c r="U24" s="175">
        <f t="shared" si="8"/>
        <v>1047.29</v>
      </c>
      <c r="V24" s="175">
        <f t="shared" si="8"/>
        <v>0</v>
      </c>
      <c r="W24" s="175">
        <f t="shared" si="8"/>
        <v>0</v>
      </c>
    </row>
    <row r="25" spans="1:26" s="127" customFormat="1" ht="15.6" customHeight="1" x14ac:dyDescent="0.25">
      <c r="A25" s="294"/>
      <c r="B25" s="288" t="s">
        <v>21</v>
      </c>
      <c r="C25" s="236"/>
      <c r="D25" s="237"/>
      <c r="E25" s="238"/>
      <c r="F25" s="239"/>
      <c r="G25" s="240"/>
      <c r="H25" s="241"/>
      <c r="I25" s="241"/>
      <c r="J25" s="239"/>
      <c r="K25" s="242"/>
      <c r="L25" s="243"/>
      <c r="M25" s="244"/>
      <c r="N25" s="118"/>
      <c r="O25" s="234"/>
      <c r="P25" s="234"/>
      <c r="Q25" s="234"/>
      <c r="R25" s="234"/>
      <c r="S25" s="234"/>
      <c r="T25" s="234"/>
      <c r="U25" s="234"/>
      <c r="V25" s="234"/>
      <c r="W25" s="234"/>
    </row>
    <row r="26" spans="1:26" ht="15.6" customHeight="1" x14ac:dyDescent="0.25">
      <c r="A26" s="297" t="s">
        <v>222</v>
      </c>
      <c r="B26" s="201" t="s">
        <v>22</v>
      </c>
      <c r="C26" s="202" t="s">
        <v>23</v>
      </c>
      <c r="D26" s="203" t="s">
        <v>24</v>
      </c>
      <c r="E26" s="204">
        <v>0.6</v>
      </c>
      <c r="F26" s="205"/>
      <c r="G26" s="206"/>
      <c r="H26" s="207">
        <f>ROUND(E26*(1-F26),2)</f>
        <v>0.6</v>
      </c>
      <c r="I26" s="207">
        <v>5.41</v>
      </c>
      <c r="J26" s="205">
        <v>0.5</v>
      </c>
      <c r="K26" s="208">
        <f>ROUND(I26*J26,2)</f>
        <v>2.71</v>
      </c>
      <c r="L26" s="197">
        <f>MIN($L$6,K26)</f>
        <v>2.71</v>
      </c>
      <c r="M26" s="120">
        <f>ROUND(L26*$H26,2)</f>
        <v>1.63</v>
      </c>
      <c r="N26" s="118"/>
      <c r="O26" s="188">
        <f>ROUND(O$5*$M26,2)</f>
        <v>553.83000000000004</v>
      </c>
      <c r="P26" s="188">
        <f t="shared" ref="P26:W27" si="9">ROUND(P$5*$M26,2)</f>
        <v>701.47</v>
      </c>
      <c r="Q26" s="188">
        <f t="shared" si="9"/>
        <v>701.47</v>
      </c>
      <c r="R26" s="188">
        <f t="shared" si="9"/>
        <v>457.96</v>
      </c>
      <c r="S26" s="188">
        <f t="shared" si="9"/>
        <v>701.47</v>
      </c>
      <c r="T26" s="188">
        <f t="shared" si="9"/>
        <v>701.47</v>
      </c>
      <c r="U26" s="188">
        <f t="shared" si="9"/>
        <v>406.46</v>
      </c>
      <c r="V26" s="188">
        <f t="shared" si="9"/>
        <v>0</v>
      </c>
      <c r="W26" s="188">
        <f t="shared" si="9"/>
        <v>0</v>
      </c>
    </row>
    <row r="27" spans="1:26" ht="15.6" customHeight="1" thickBot="1" x14ac:dyDescent="0.3">
      <c r="A27" s="298" t="s">
        <v>222</v>
      </c>
      <c r="B27" s="199" t="s">
        <v>25</v>
      </c>
      <c r="C27" s="181" t="s">
        <v>26</v>
      </c>
      <c r="D27" s="182" t="s">
        <v>24</v>
      </c>
      <c r="E27" s="183">
        <v>0.38</v>
      </c>
      <c r="F27" s="184"/>
      <c r="G27" s="185"/>
      <c r="H27" s="186">
        <f>ROUND(E27*(1-F27),2)</f>
        <v>0.38</v>
      </c>
      <c r="I27" s="186">
        <v>5.41</v>
      </c>
      <c r="J27" s="184">
        <v>0.5</v>
      </c>
      <c r="K27" s="200">
        <f>ROUND(I27*J27,2)</f>
        <v>2.71</v>
      </c>
      <c r="L27" s="200">
        <f>MIN($L$6,K27)</f>
        <v>2.71</v>
      </c>
      <c r="M27" s="117">
        <f>ROUND(L27*$H27,2)</f>
        <v>1.03</v>
      </c>
      <c r="N27" s="118"/>
      <c r="O27" s="209">
        <f>ROUND(O$5*$M27,2)</f>
        <v>349.96</v>
      </c>
      <c r="P27" s="209">
        <f t="shared" si="9"/>
        <v>443.26</v>
      </c>
      <c r="Q27" s="209">
        <f t="shared" si="9"/>
        <v>443.26</v>
      </c>
      <c r="R27" s="209">
        <f t="shared" si="9"/>
        <v>289.39</v>
      </c>
      <c r="S27" s="209">
        <f t="shared" si="9"/>
        <v>443.26</v>
      </c>
      <c r="T27" s="209">
        <f t="shared" si="9"/>
        <v>443.26</v>
      </c>
      <c r="U27" s="209">
        <f t="shared" si="9"/>
        <v>256.83999999999997</v>
      </c>
      <c r="V27" s="209">
        <f t="shared" si="9"/>
        <v>0</v>
      </c>
      <c r="W27" s="209">
        <f t="shared" si="9"/>
        <v>0</v>
      </c>
    </row>
    <row r="28" spans="1:26" s="127" customFormat="1" ht="15.6" customHeight="1" x14ac:dyDescent="0.25">
      <c r="A28" s="295"/>
      <c r="B28" s="288" t="s">
        <v>27</v>
      </c>
      <c r="C28" s="236"/>
      <c r="D28" s="237"/>
      <c r="E28" s="238"/>
      <c r="F28" s="239"/>
      <c r="G28" s="240"/>
      <c r="H28" s="241"/>
      <c r="I28" s="241"/>
      <c r="J28" s="239"/>
      <c r="K28" s="242"/>
      <c r="L28" s="243"/>
      <c r="M28" s="244"/>
      <c r="N28" s="118"/>
      <c r="O28" s="234"/>
      <c r="P28" s="234"/>
      <c r="Q28" s="234"/>
      <c r="R28" s="234"/>
      <c r="S28" s="234"/>
      <c r="T28" s="234"/>
      <c r="U28" s="234"/>
      <c r="V28" s="234"/>
      <c r="W28" s="234"/>
    </row>
    <row r="29" spans="1:26" ht="15.6" customHeight="1" x14ac:dyDescent="0.25">
      <c r="A29" s="297" t="s">
        <v>222</v>
      </c>
      <c r="B29" s="189" t="s">
        <v>130</v>
      </c>
      <c r="C29" s="190" t="s">
        <v>28</v>
      </c>
      <c r="D29" s="191" t="s">
        <v>29</v>
      </c>
      <c r="E29" s="192">
        <v>1.25</v>
      </c>
      <c r="F29" s="193"/>
      <c r="G29" s="194"/>
      <c r="H29" s="195">
        <f>ROUND(E29*(1-F29),2)</f>
        <v>1.25</v>
      </c>
      <c r="I29" s="195">
        <v>6.35</v>
      </c>
      <c r="J29" s="193">
        <v>0.5</v>
      </c>
      <c r="K29" s="196">
        <f t="shared" ref="K29:K35" si="10">ROUND(I29*J29,2)</f>
        <v>3.18</v>
      </c>
      <c r="L29" s="197">
        <f t="shared" ref="L29:L34" si="11">MIN($L$6,K29)</f>
        <v>3.18</v>
      </c>
      <c r="M29" s="120">
        <f t="shared" ref="M29:M35" si="12">ROUND(L29*$H29,2)</f>
        <v>3.98</v>
      </c>
      <c r="N29" s="118"/>
      <c r="O29" s="188">
        <f t="shared" ref="O29:O35" si="13">ROUND(O$5*$M29,2)</f>
        <v>1352.28</v>
      </c>
      <c r="P29" s="188">
        <f t="shared" ref="P29:W35" si="14">ROUND(P$5*$M29,2)</f>
        <v>1712.79</v>
      </c>
      <c r="Q29" s="188">
        <f t="shared" si="14"/>
        <v>1712.79</v>
      </c>
      <c r="R29" s="188">
        <f t="shared" si="14"/>
        <v>1118.22</v>
      </c>
      <c r="S29" s="188">
        <f t="shared" si="14"/>
        <v>1712.79</v>
      </c>
      <c r="T29" s="188">
        <f t="shared" si="14"/>
        <v>1712.79</v>
      </c>
      <c r="U29" s="188">
        <f t="shared" si="14"/>
        <v>992.45</v>
      </c>
      <c r="V29" s="188">
        <f t="shared" si="14"/>
        <v>0</v>
      </c>
      <c r="W29" s="188">
        <f t="shared" si="14"/>
        <v>0</v>
      </c>
    </row>
    <row r="30" spans="1:26" ht="15.6" customHeight="1" x14ac:dyDescent="0.25">
      <c r="A30" s="297" t="s">
        <v>222</v>
      </c>
      <c r="B30" s="189" t="s">
        <v>30</v>
      </c>
      <c r="C30" s="190" t="s">
        <v>31</v>
      </c>
      <c r="D30" s="191" t="s">
        <v>6</v>
      </c>
      <c r="E30" s="192">
        <v>0.28000000000000003</v>
      </c>
      <c r="F30" s="193"/>
      <c r="G30" s="194"/>
      <c r="H30" s="195">
        <f t="shared" ref="H30:H35" si="15">ROUND(E30*(1-F30),2)</f>
        <v>0.28000000000000003</v>
      </c>
      <c r="I30" s="195">
        <v>6.35</v>
      </c>
      <c r="J30" s="193">
        <v>0.5</v>
      </c>
      <c r="K30" s="196">
        <f t="shared" si="10"/>
        <v>3.18</v>
      </c>
      <c r="L30" s="197">
        <f t="shared" si="11"/>
        <v>3.18</v>
      </c>
      <c r="M30" s="120">
        <f>ROUND(L30*$H30,2)</f>
        <v>0.89</v>
      </c>
      <c r="N30" s="118"/>
      <c r="O30" s="188">
        <f t="shared" si="13"/>
        <v>302.39999999999998</v>
      </c>
      <c r="P30" s="188">
        <f t="shared" si="14"/>
        <v>383.01</v>
      </c>
      <c r="Q30" s="188">
        <f t="shared" si="14"/>
        <v>383.01</v>
      </c>
      <c r="R30" s="188">
        <f t="shared" si="14"/>
        <v>250.05</v>
      </c>
      <c r="S30" s="188">
        <f t="shared" si="14"/>
        <v>383.01</v>
      </c>
      <c r="T30" s="188">
        <f t="shared" si="14"/>
        <v>383.01</v>
      </c>
      <c r="U30" s="188">
        <f t="shared" si="14"/>
        <v>221.93</v>
      </c>
      <c r="V30" s="188">
        <f t="shared" si="14"/>
        <v>0</v>
      </c>
      <c r="W30" s="188">
        <f t="shared" si="14"/>
        <v>0</v>
      </c>
    </row>
    <row r="31" spans="1:26" ht="15.6" customHeight="1" x14ac:dyDescent="0.25">
      <c r="A31" s="297" t="s">
        <v>222</v>
      </c>
      <c r="B31" s="189" t="s">
        <v>131</v>
      </c>
      <c r="C31" s="190" t="s">
        <v>32</v>
      </c>
      <c r="D31" s="191" t="s">
        <v>10</v>
      </c>
      <c r="E31" s="192">
        <v>2.31</v>
      </c>
      <c r="F31" s="193"/>
      <c r="G31" s="194"/>
      <c r="H31" s="195">
        <f t="shared" si="15"/>
        <v>2.31</v>
      </c>
      <c r="I31" s="195">
        <v>6.35</v>
      </c>
      <c r="J31" s="193">
        <v>0.5</v>
      </c>
      <c r="K31" s="196">
        <f t="shared" si="10"/>
        <v>3.18</v>
      </c>
      <c r="L31" s="197">
        <f t="shared" si="11"/>
        <v>3.18</v>
      </c>
      <c r="M31" s="120">
        <f t="shared" si="12"/>
        <v>7.35</v>
      </c>
      <c r="N31" s="118"/>
      <c r="O31" s="188">
        <f t="shared" si="13"/>
        <v>2497.31</v>
      </c>
      <c r="P31" s="188">
        <f t="shared" si="14"/>
        <v>3163.07</v>
      </c>
      <c r="Q31" s="188">
        <f t="shared" si="14"/>
        <v>3163.07</v>
      </c>
      <c r="R31" s="188">
        <f t="shared" si="14"/>
        <v>2065.06</v>
      </c>
      <c r="S31" s="188">
        <f t="shared" si="14"/>
        <v>3163.07</v>
      </c>
      <c r="T31" s="188">
        <f t="shared" si="14"/>
        <v>3163.07</v>
      </c>
      <c r="U31" s="188">
        <f t="shared" si="14"/>
        <v>1832.8</v>
      </c>
      <c r="V31" s="188">
        <f t="shared" si="14"/>
        <v>0</v>
      </c>
      <c r="W31" s="188">
        <f t="shared" si="14"/>
        <v>0</v>
      </c>
    </row>
    <row r="32" spans="1:26" ht="15.6" customHeight="1" x14ac:dyDescent="0.25">
      <c r="A32" s="297" t="s">
        <v>222</v>
      </c>
      <c r="B32" s="189" t="s">
        <v>132</v>
      </c>
      <c r="C32" s="190" t="s">
        <v>33</v>
      </c>
      <c r="D32" s="191" t="s">
        <v>10</v>
      </c>
      <c r="E32" s="192">
        <v>1.33</v>
      </c>
      <c r="F32" s="193"/>
      <c r="G32" s="194"/>
      <c r="H32" s="195">
        <f>ROUND(E32*(1-F32),2)</f>
        <v>1.33</v>
      </c>
      <c r="I32" s="195">
        <v>6.35</v>
      </c>
      <c r="J32" s="193">
        <v>0.5</v>
      </c>
      <c r="K32" s="196">
        <f t="shared" si="10"/>
        <v>3.18</v>
      </c>
      <c r="L32" s="197">
        <f>MIN($L$6,K32)</f>
        <v>3.18</v>
      </c>
      <c r="M32" s="120">
        <f>ROUND(L32*$H32,2)</f>
        <v>4.2300000000000004</v>
      </c>
      <c r="N32" s="118"/>
      <c r="O32" s="188">
        <f t="shared" si="13"/>
        <v>1437.23</v>
      </c>
      <c r="P32" s="188">
        <f t="shared" si="14"/>
        <v>1820.38</v>
      </c>
      <c r="Q32" s="188">
        <f t="shared" si="14"/>
        <v>1820.38</v>
      </c>
      <c r="R32" s="188">
        <f t="shared" si="14"/>
        <v>1188.46</v>
      </c>
      <c r="S32" s="188">
        <f t="shared" si="14"/>
        <v>1820.38</v>
      </c>
      <c r="T32" s="188">
        <f t="shared" si="14"/>
        <v>1820.38</v>
      </c>
      <c r="U32" s="188">
        <f t="shared" si="14"/>
        <v>1054.79</v>
      </c>
      <c r="V32" s="188">
        <f t="shared" si="14"/>
        <v>0</v>
      </c>
      <c r="W32" s="188">
        <f t="shared" si="14"/>
        <v>0</v>
      </c>
    </row>
    <row r="33" spans="1:26" ht="15.6" customHeight="1" x14ac:dyDescent="0.25">
      <c r="A33" s="297" t="s">
        <v>222</v>
      </c>
      <c r="B33" s="189" t="s">
        <v>133</v>
      </c>
      <c r="C33" s="190" t="s">
        <v>34</v>
      </c>
      <c r="D33" s="191" t="s">
        <v>35</v>
      </c>
      <c r="E33" s="192">
        <v>0.33</v>
      </c>
      <c r="F33" s="193"/>
      <c r="G33" s="194"/>
      <c r="H33" s="195">
        <f t="shared" si="15"/>
        <v>0.33</v>
      </c>
      <c r="I33" s="195">
        <v>6.35</v>
      </c>
      <c r="J33" s="193">
        <v>0.5</v>
      </c>
      <c r="K33" s="196">
        <f t="shared" si="10"/>
        <v>3.18</v>
      </c>
      <c r="L33" s="197">
        <f>MIN($L$6,K33)</f>
        <v>3.18</v>
      </c>
      <c r="M33" s="120">
        <f t="shared" si="12"/>
        <v>1.05</v>
      </c>
      <c r="N33" s="118"/>
      <c r="O33" s="188">
        <f t="shared" si="13"/>
        <v>356.76</v>
      </c>
      <c r="P33" s="188">
        <f t="shared" si="14"/>
        <v>451.87</v>
      </c>
      <c r="Q33" s="188">
        <f t="shared" si="14"/>
        <v>451.87</v>
      </c>
      <c r="R33" s="188">
        <f t="shared" si="14"/>
        <v>295.01</v>
      </c>
      <c r="S33" s="188">
        <f t="shared" si="14"/>
        <v>451.87</v>
      </c>
      <c r="T33" s="188">
        <f t="shared" si="14"/>
        <v>451.87</v>
      </c>
      <c r="U33" s="188">
        <f t="shared" si="14"/>
        <v>261.83</v>
      </c>
      <c r="V33" s="188">
        <f t="shared" si="14"/>
        <v>0</v>
      </c>
      <c r="W33" s="188">
        <f t="shared" si="14"/>
        <v>0</v>
      </c>
    </row>
    <row r="34" spans="1:26" ht="15.6" customHeight="1" x14ac:dyDescent="0.25">
      <c r="A34" s="297" t="s">
        <v>222</v>
      </c>
      <c r="B34" s="189" t="s">
        <v>36</v>
      </c>
      <c r="C34" s="190" t="s">
        <v>37</v>
      </c>
      <c r="D34" s="191" t="s">
        <v>38</v>
      </c>
      <c r="E34" s="192">
        <v>13.73</v>
      </c>
      <c r="F34" s="193"/>
      <c r="G34" s="194"/>
      <c r="H34" s="195">
        <f t="shared" si="15"/>
        <v>13.73</v>
      </c>
      <c r="I34" s="195">
        <v>6.35</v>
      </c>
      <c r="J34" s="193">
        <v>0.5</v>
      </c>
      <c r="K34" s="196">
        <f t="shared" si="10"/>
        <v>3.18</v>
      </c>
      <c r="L34" s="197">
        <f t="shared" si="11"/>
        <v>3.18</v>
      </c>
      <c r="M34" s="120">
        <f t="shared" si="12"/>
        <v>43.66</v>
      </c>
      <c r="N34" s="118"/>
      <c r="O34" s="188">
        <f t="shared" si="13"/>
        <v>14834.36</v>
      </c>
      <c r="P34" s="188">
        <f t="shared" si="14"/>
        <v>18789.080000000002</v>
      </c>
      <c r="Q34" s="188">
        <f t="shared" si="14"/>
        <v>18789.080000000002</v>
      </c>
      <c r="R34" s="188">
        <f t="shared" si="14"/>
        <v>12266.71</v>
      </c>
      <c r="S34" s="188">
        <f t="shared" si="14"/>
        <v>18789.080000000002</v>
      </c>
      <c r="T34" s="188">
        <f t="shared" si="14"/>
        <v>18789.080000000002</v>
      </c>
      <c r="U34" s="188">
        <f t="shared" si="14"/>
        <v>10887.06</v>
      </c>
      <c r="V34" s="188">
        <f t="shared" si="14"/>
        <v>0</v>
      </c>
      <c r="W34" s="188">
        <f t="shared" si="14"/>
        <v>0</v>
      </c>
    </row>
    <row r="35" spans="1:26" ht="15.6" customHeight="1" thickBot="1" x14ac:dyDescent="0.3">
      <c r="A35" s="298" t="s">
        <v>222</v>
      </c>
      <c r="B35" s="199" t="s">
        <v>39</v>
      </c>
      <c r="C35" s="181" t="s">
        <v>40</v>
      </c>
      <c r="D35" s="182" t="s">
        <v>41</v>
      </c>
      <c r="E35" s="183">
        <v>3.82</v>
      </c>
      <c r="F35" s="184"/>
      <c r="G35" s="185"/>
      <c r="H35" s="186">
        <f t="shared" si="15"/>
        <v>3.82</v>
      </c>
      <c r="I35" s="186">
        <v>6.35</v>
      </c>
      <c r="J35" s="184">
        <v>0.5</v>
      </c>
      <c r="K35" s="200">
        <f t="shared" si="10"/>
        <v>3.18</v>
      </c>
      <c r="L35" s="200">
        <f>MIN($L$6,K35)</f>
        <v>3.18</v>
      </c>
      <c r="M35" s="117">
        <f t="shared" si="12"/>
        <v>12.15</v>
      </c>
      <c r="N35" s="118"/>
      <c r="O35" s="209">
        <f t="shared" si="13"/>
        <v>4128.21</v>
      </c>
      <c r="P35" s="209">
        <f t="shared" si="14"/>
        <v>5228.75</v>
      </c>
      <c r="Q35" s="209">
        <f t="shared" si="14"/>
        <v>5228.75</v>
      </c>
      <c r="R35" s="209">
        <f t="shared" si="14"/>
        <v>3413.66</v>
      </c>
      <c r="S35" s="209">
        <f t="shared" si="14"/>
        <v>5228.75</v>
      </c>
      <c r="T35" s="209">
        <f t="shared" si="14"/>
        <v>5228.75</v>
      </c>
      <c r="U35" s="209">
        <f t="shared" si="14"/>
        <v>3029.72</v>
      </c>
      <c r="V35" s="209">
        <f t="shared" si="14"/>
        <v>0</v>
      </c>
      <c r="W35" s="209">
        <f t="shared" si="14"/>
        <v>0</v>
      </c>
      <c r="X35" s="122"/>
      <c r="Y35" s="122"/>
      <c r="Z35" s="122"/>
    </row>
    <row r="36" spans="1:26" s="127" customFormat="1" ht="15.6" customHeight="1" x14ac:dyDescent="0.25">
      <c r="A36" s="294"/>
      <c r="B36" s="288" t="s">
        <v>42</v>
      </c>
      <c r="C36" s="236"/>
      <c r="D36" s="237"/>
      <c r="E36" s="238"/>
      <c r="F36" s="239"/>
      <c r="G36" s="240"/>
      <c r="H36" s="241"/>
      <c r="I36" s="241"/>
      <c r="J36" s="239"/>
      <c r="K36" s="242"/>
      <c r="L36" s="243"/>
      <c r="M36" s="244"/>
      <c r="N36" s="118"/>
      <c r="O36" s="234"/>
      <c r="P36" s="234"/>
      <c r="Q36" s="234"/>
      <c r="R36" s="234"/>
      <c r="S36" s="234"/>
      <c r="T36" s="234"/>
      <c r="U36" s="234"/>
      <c r="V36" s="234"/>
      <c r="W36" s="234"/>
    </row>
    <row r="37" spans="1:26" ht="15.6" customHeight="1" x14ac:dyDescent="0.25">
      <c r="A37" s="297" t="s">
        <v>222</v>
      </c>
      <c r="B37" s="210" t="s">
        <v>211</v>
      </c>
      <c r="C37" s="190" t="s">
        <v>43</v>
      </c>
      <c r="D37" s="191" t="s">
        <v>10</v>
      </c>
      <c r="E37" s="192">
        <v>0.49</v>
      </c>
      <c r="F37" s="193"/>
      <c r="G37" s="194"/>
      <c r="H37" s="195">
        <f t="shared" ref="H37:H43" si="16">ROUND(E37*(1-F37),2)</f>
        <v>0.49</v>
      </c>
      <c r="I37" s="195">
        <v>6.3</v>
      </c>
      <c r="J37" s="193">
        <v>0.5</v>
      </c>
      <c r="K37" s="196">
        <f t="shared" ref="K37:K43" si="17">ROUND(I37*J37,2)</f>
        <v>3.15</v>
      </c>
      <c r="L37" s="197">
        <f t="shared" ref="L37:L43" si="18">MIN($L$6,K37)</f>
        <v>3.15</v>
      </c>
      <c r="M37" s="120">
        <f t="shared" ref="M37:M43" si="19">ROUND(L37*$H37,2)</f>
        <v>1.54</v>
      </c>
      <c r="N37" s="118"/>
      <c r="O37" s="188">
        <f t="shared" ref="O37:O43" si="20">ROUND(O$5*$M37,2)</f>
        <v>523.25</v>
      </c>
      <c r="P37" s="188">
        <f t="shared" ref="P37:W43" si="21">ROUND(P$5*$M37,2)</f>
        <v>662.74</v>
      </c>
      <c r="Q37" s="188">
        <f t="shared" si="21"/>
        <v>662.74</v>
      </c>
      <c r="R37" s="188">
        <f t="shared" si="21"/>
        <v>432.68</v>
      </c>
      <c r="S37" s="188">
        <f t="shared" si="21"/>
        <v>662.74</v>
      </c>
      <c r="T37" s="188">
        <f t="shared" si="21"/>
        <v>662.74</v>
      </c>
      <c r="U37" s="188">
        <f t="shared" si="21"/>
        <v>384.01</v>
      </c>
      <c r="V37" s="188">
        <f t="shared" si="21"/>
        <v>0</v>
      </c>
      <c r="W37" s="188">
        <f t="shared" si="21"/>
        <v>0</v>
      </c>
    </row>
    <row r="38" spans="1:26" ht="15.6" customHeight="1" x14ac:dyDescent="0.25">
      <c r="A38" s="297" t="s">
        <v>222</v>
      </c>
      <c r="B38" s="189" t="s">
        <v>44</v>
      </c>
      <c r="C38" s="190" t="s">
        <v>45</v>
      </c>
      <c r="D38" s="191" t="s">
        <v>10</v>
      </c>
      <c r="E38" s="192">
        <v>11.12</v>
      </c>
      <c r="F38" s="193">
        <v>0.44</v>
      </c>
      <c r="G38" s="194" t="s">
        <v>107</v>
      </c>
      <c r="H38" s="195">
        <f t="shared" si="16"/>
        <v>6.23</v>
      </c>
      <c r="I38" s="195">
        <v>3.39</v>
      </c>
      <c r="J38" s="193">
        <v>0.5</v>
      </c>
      <c r="K38" s="196">
        <f t="shared" si="17"/>
        <v>1.7</v>
      </c>
      <c r="L38" s="197">
        <f t="shared" si="18"/>
        <v>1.7</v>
      </c>
      <c r="M38" s="120">
        <f t="shared" si="19"/>
        <v>10.59</v>
      </c>
      <c r="N38" s="118"/>
      <c r="O38" s="188">
        <f t="shared" si="20"/>
        <v>3598.16</v>
      </c>
      <c r="P38" s="188">
        <f t="shared" si="21"/>
        <v>4557.41</v>
      </c>
      <c r="Q38" s="188">
        <f t="shared" si="21"/>
        <v>4557.41</v>
      </c>
      <c r="R38" s="188">
        <f t="shared" si="21"/>
        <v>2975.37</v>
      </c>
      <c r="S38" s="188">
        <f t="shared" si="21"/>
        <v>4557.41</v>
      </c>
      <c r="T38" s="188">
        <f t="shared" si="21"/>
        <v>4557.41</v>
      </c>
      <c r="U38" s="188">
        <f t="shared" si="21"/>
        <v>2640.72</v>
      </c>
      <c r="V38" s="188">
        <f t="shared" si="21"/>
        <v>0</v>
      </c>
      <c r="W38" s="188">
        <f t="shared" si="21"/>
        <v>0</v>
      </c>
    </row>
    <row r="39" spans="1:26" ht="15.6" customHeight="1" x14ac:dyDescent="0.25">
      <c r="A39" s="297" t="s">
        <v>222</v>
      </c>
      <c r="B39" s="189" t="s">
        <v>232</v>
      </c>
      <c r="C39" s="211">
        <v>520</v>
      </c>
      <c r="D39" s="191" t="s">
        <v>46</v>
      </c>
      <c r="E39" s="192">
        <v>0.17</v>
      </c>
      <c r="F39" s="193"/>
      <c r="G39" s="194"/>
      <c r="H39" s="195">
        <f t="shared" si="16"/>
        <v>0.17</v>
      </c>
      <c r="I39" s="195">
        <v>3.39</v>
      </c>
      <c r="J39" s="193">
        <v>0.5</v>
      </c>
      <c r="K39" s="196">
        <f t="shared" si="17"/>
        <v>1.7</v>
      </c>
      <c r="L39" s="197">
        <f t="shared" si="18"/>
        <v>1.7</v>
      </c>
      <c r="M39" s="120">
        <f>ROUND(L39*$H39,2)</f>
        <v>0.28999999999999998</v>
      </c>
      <c r="N39" s="118"/>
      <c r="O39" s="188">
        <f t="shared" si="20"/>
        <v>98.53</v>
      </c>
      <c r="P39" s="188">
        <f t="shared" si="21"/>
        <v>124.8</v>
      </c>
      <c r="Q39" s="188">
        <f t="shared" si="21"/>
        <v>124.8</v>
      </c>
      <c r="R39" s="188">
        <f t="shared" si="21"/>
        <v>81.48</v>
      </c>
      <c r="S39" s="188">
        <f t="shared" si="21"/>
        <v>124.8</v>
      </c>
      <c r="T39" s="188">
        <f t="shared" si="21"/>
        <v>124.8</v>
      </c>
      <c r="U39" s="188">
        <f t="shared" si="21"/>
        <v>72.31</v>
      </c>
      <c r="V39" s="188">
        <f t="shared" si="21"/>
        <v>0</v>
      </c>
      <c r="W39" s="188">
        <f t="shared" si="21"/>
        <v>0</v>
      </c>
    </row>
    <row r="40" spans="1:26" ht="15.6" customHeight="1" x14ac:dyDescent="0.25">
      <c r="A40" s="297" t="s">
        <v>222</v>
      </c>
      <c r="B40" s="189" t="s">
        <v>221</v>
      </c>
      <c r="C40" s="212">
        <v>522</v>
      </c>
      <c r="D40" s="191" t="s">
        <v>46</v>
      </c>
      <c r="E40" s="192">
        <v>0.17</v>
      </c>
      <c r="F40" s="193"/>
      <c r="G40" s="194"/>
      <c r="H40" s="195">
        <f t="shared" si="16"/>
        <v>0.17</v>
      </c>
      <c r="I40" s="195">
        <v>3.39</v>
      </c>
      <c r="J40" s="193">
        <v>0.5</v>
      </c>
      <c r="K40" s="196">
        <f t="shared" si="17"/>
        <v>1.7</v>
      </c>
      <c r="L40" s="197">
        <f t="shared" si="18"/>
        <v>1.7</v>
      </c>
      <c r="M40" s="120">
        <f>ROUND(L40*$H40,2)</f>
        <v>0.28999999999999998</v>
      </c>
      <c r="N40" s="118"/>
      <c r="O40" s="188">
        <f t="shared" si="20"/>
        <v>98.53</v>
      </c>
      <c r="P40" s="188">
        <f t="shared" si="21"/>
        <v>124.8</v>
      </c>
      <c r="Q40" s="188">
        <f t="shared" si="21"/>
        <v>124.8</v>
      </c>
      <c r="R40" s="188">
        <f t="shared" si="21"/>
        <v>81.48</v>
      </c>
      <c r="S40" s="188">
        <f t="shared" si="21"/>
        <v>124.8</v>
      </c>
      <c r="T40" s="188">
        <f t="shared" si="21"/>
        <v>124.8</v>
      </c>
      <c r="U40" s="188">
        <f t="shared" si="21"/>
        <v>72.31</v>
      </c>
      <c r="V40" s="188">
        <f t="shared" si="21"/>
        <v>0</v>
      </c>
      <c r="W40" s="188">
        <f t="shared" si="21"/>
        <v>0</v>
      </c>
    </row>
    <row r="41" spans="1:26" ht="15.6" customHeight="1" x14ac:dyDescent="0.25">
      <c r="A41" s="297" t="s">
        <v>222</v>
      </c>
      <c r="B41" s="189" t="s">
        <v>134</v>
      </c>
      <c r="C41" s="190" t="s">
        <v>47</v>
      </c>
      <c r="D41" s="191" t="s">
        <v>46</v>
      </c>
      <c r="E41" s="192">
        <v>0.14000000000000001</v>
      </c>
      <c r="F41" s="193"/>
      <c r="G41" s="194"/>
      <c r="H41" s="195">
        <f t="shared" si="16"/>
        <v>0.14000000000000001</v>
      </c>
      <c r="I41" s="195">
        <v>3.39</v>
      </c>
      <c r="J41" s="193">
        <v>0.5</v>
      </c>
      <c r="K41" s="196">
        <f t="shared" si="17"/>
        <v>1.7</v>
      </c>
      <c r="L41" s="197">
        <f t="shared" si="18"/>
        <v>1.7</v>
      </c>
      <c r="M41" s="120">
        <f t="shared" si="19"/>
        <v>0.24</v>
      </c>
      <c r="N41" s="118"/>
      <c r="O41" s="188">
        <f t="shared" si="20"/>
        <v>81.540000000000006</v>
      </c>
      <c r="P41" s="188">
        <f t="shared" si="21"/>
        <v>103.28</v>
      </c>
      <c r="Q41" s="188">
        <f t="shared" si="21"/>
        <v>103.28</v>
      </c>
      <c r="R41" s="188">
        <f t="shared" si="21"/>
        <v>67.430000000000007</v>
      </c>
      <c r="S41" s="188">
        <f t="shared" si="21"/>
        <v>103.28</v>
      </c>
      <c r="T41" s="188">
        <f t="shared" si="21"/>
        <v>103.28</v>
      </c>
      <c r="U41" s="188">
        <f t="shared" si="21"/>
        <v>59.85</v>
      </c>
      <c r="V41" s="188">
        <f t="shared" si="21"/>
        <v>0</v>
      </c>
      <c r="W41" s="188">
        <f t="shared" si="21"/>
        <v>0</v>
      </c>
    </row>
    <row r="42" spans="1:26" ht="15.6" customHeight="1" x14ac:dyDescent="0.25">
      <c r="A42" s="297" t="s">
        <v>222</v>
      </c>
      <c r="B42" s="189" t="s">
        <v>135</v>
      </c>
      <c r="C42" s="190" t="s">
        <v>48</v>
      </c>
      <c r="D42" s="191" t="s">
        <v>46</v>
      </c>
      <c r="E42" s="192">
        <v>0.11</v>
      </c>
      <c r="F42" s="193"/>
      <c r="G42" s="194"/>
      <c r="H42" s="195">
        <f t="shared" si="16"/>
        <v>0.11</v>
      </c>
      <c r="I42" s="195">
        <v>3.39</v>
      </c>
      <c r="J42" s="193">
        <v>0.5</v>
      </c>
      <c r="K42" s="196">
        <f t="shared" si="17"/>
        <v>1.7</v>
      </c>
      <c r="L42" s="197">
        <f t="shared" si="18"/>
        <v>1.7</v>
      </c>
      <c r="M42" s="120">
        <f t="shared" si="19"/>
        <v>0.19</v>
      </c>
      <c r="N42" s="118"/>
      <c r="O42" s="188">
        <f t="shared" si="20"/>
        <v>64.56</v>
      </c>
      <c r="P42" s="188">
        <f t="shared" si="21"/>
        <v>81.77</v>
      </c>
      <c r="Q42" s="188">
        <f t="shared" si="21"/>
        <v>81.77</v>
      </c>
      <c r="R42" s="188">
        <f t="shared" si="21"/>
        <v>53.38</v>
      </c>
      <c r="S42" s="188">
        <f t="shared" si="21"/>
        <v>81.77</v>
      </c>
      <c r="T42" s="188">
        <f t="shared" si="21"/>
        <v>81.77</v>
      </c>
      <c r="U42" s="188">
        <f t="shared" si="21"/>
        <v>47.38</v>
      </c>
      <c r="V42" s="188">
        <f t="shared" si="21"/>
        <v>0</v>
      </c>
      <c r="W42" s="188">
        <f t="shared" si="21"/>
        <v>0</v>
      </c>
    </row>
    <row r="43" spans="1:26" ht="15.6" customHeight="1" thickBot="1" x14ac:dyDescent="0.3">
      <c r="A43" s="298" t="s">
        <v>222</v>
      </c>
      <c r="B43" s="199" t="s">
        <v>49</v>
      </c>
      <c r="C43" s="181" t="s">
        <v>50</v>
      </c>
      <c r="D43" s="182" t="s">
        <v>46</v>
      </c>
      <c r="E43" s="183">
        <v>0.15</v>
      </c>
      <c r="F43" s="184"/>
      <c r="G43" s="185"/>
      <c r="H43" s="186">
        <f t="shared" si="16"/>
        <v>0.15</v>
      </c>
      <c r="I43" s="186">
        <v>3.39</v>
      </c>
      <c r="J43" s="184">
        <v>0.5</v>
      </c>
      <c r="K43" s="200">
        <f t="shared" si="17"/>
        <v>1.7</v>
      </c>
      <c r="L43" s="200">
        <f t="shared" si="18"/>
        <v>1.7</v>
      </c>
      <c r="M43" s="117">
        <f t="shared" si="19"/>
        <v>0.26</v>
      </c>
      <c r="N43" s="118"/>
      <c r="O43" s="209">
        <f t="shared" si="20"/>
        <v>88.34</v>
      </c>
      <c r="P43" s="209">
        <f t="shared" si="21"/>
        <v>111.89</v>
      </c>
      <c r="Q43" s="209">
        <f t="shared" si="21"/>
        <v>111.89</v>
      </c>
      <c r="R43" s="209">
        <f t="shared" si="21"/>
        <v>73.05</v>
      </c>
      <c r="S43" s="209">
        <f t="shared" si="21"/>
        <v>111.89</v>
      </c>
      <c r="T43" s="209">
        <f t="shared" si="21"/>
        <v>111.89</v>
      </c>
      <c r="U43" s="209">
        <f t="shared" si="21"/>
        <v>64.83</v>
      </c>
      <c r="V43" s="209">
        <f t="shared" si="21"/>
        <v>0</v>
      </c>
      <c r="W43" s="209">
        <f t="shared" si="21"/>
        <v>0</v>
      </c>
    </row>
    <row r="44" spans="1:26" s="127" customFormat="1" ht="15.6" customHeight="1" x14ac:dyDescent="0.25">
      <c r="A44" s="295"/>
      <c r="B44" s="288" t="s">
        <v>51</v>
      </c>
      <c r="C44" s="236"/>
      <c r="D44" s="237"/>
      <c r="E44" s="238"/>
      <c r="F44" s="239"/>
      <c r="G44" s="240"/>
      <c r="H44" s="241"/>
      <c r="I44" s="241"/>
      <c r="J44" s="239"/>
      <c r="K44" s="242"/>
      <c r="L44" s="243"/>
      <c r="M44" s="244"/>
      <c r="N44" s="118"/>
      <c r="O44" s="234"/>
      <c r="P44" s="234"/>
      <c r="Q44" s="234"/>
      <c r="R44" s="234"/>
      <c r="S44" s="234"/>
      <c r="T44" s="234"/>
      <c r="U44" s="234"/>
      <c r="V44" s="234"/>
      <c r="W44" s="234"/>
    </row>
    <row r="45" spans="1:26" ht="15.6" customHeight="1" x14ac:dyDescent="0.25">
      <c r="A45" s="297" t="s">
        <v>222</v>
      </c>
      <c r="B45" s="189" t="s">
        <v>52</v>
      </c>
      <c r="C45" s="190" t="s">
        <v>53</v>
      </c>
      <c r="D45" s="191" t="s">
        <v>10</v>
      </c>
      <c r="E45" s="192">
        <v>3.28</v>
      </c>
      <c r="F45" s="193"/>
      <c r="G45" s="194"/>
      <c r="H45" s="195">
        <f>ROUND(E45*(1-F45),2)</f>
        <v>3.28</v>
      </c>
      <c r="I45" s="195">
        <v>6.76</v>
      </c>
      <c r="J45" s="193">
        <v>0.5</v>
      </c>
      <c r="K45" s="196">
        <f>ROUND(I45*J45,2)</f>
        <v>3.38</v>
      </c>
      <c r="L45" s="197">
        <f>MIN($L$6,K45)</f>
        <v>3.38</v>
      </c>
      <c r="M45" s="120">
        <f>ROUND(L45*$H45,2)</f>
        <v>11.09</v>
      </c>
      <c r="N45" s="118"/>
      <c r="O45" s="188">
        <f>ROUND(O$5*$M45,2)</f>
        <v>3768.05</v>
      </c>
      <c r="P45" s="188">
        <f t="shared" ref="P45:W48" si="22">ROUND(P$5*$M45,2)</f>
        <v>4772.58</v>
      </c>
      <c r="Q45" s="188">
        <f t="shared" si="22"/>
        <v>4772.58</v>
      </c>
      <c r="R45" s="188">
        <f t="shared" si="22"/>
        <v>3115.85</v>
      </c>
      <c r="S45" s="188">
        <f t="shared" si="22"/>
        <v>4772.58</v>
      </c>
      <c r="T45" s="188">
        <f t="shared" si="22"/>
        <v>4772.58</v>
      </c>
      <c r="U45" s="188">
        <f t="shared" si="22"/>
        <v>2765.4</v>
      </c>
      <c r="V45" s="188">
        <f t="shared" si="22"/>
        <v>0</v>
      </c>
      <c r="W45" s="188">
        <f t="shared" si="22"/>
        <v>0</v>
      </c>
    </row>
    <row r="46" spans="1:26" ht="15.6" customHeight="1" x14ac:dyDescent="0.25">
      <c r="A46" s="297" t="s">
        <v>222</v>
      </c>
      <c r="B46" s="189" t="s">
        <v>54</v>
      </c>
      <c r="C46" s="190" t="s">
        <v>55</v>
      </c>
      <c r="D46" s="191" t="s">
        <v>10</v>
      </c>
      <c r="E46" s="192">
        <v>0.97</v>
      </c>
      <c r="F46" s="193"/>
      <c r="G46" s="194"/>
      <c r="H46" s="195">
        <f>ROUND(E46*(1-F46),2)</f>
        <v>0.97</v>
      </c>
      <c r="I46" s="195">
        <v>6.76</v>
      </c>
      <c r="J46" s="193">
        <v>0.5</v>
      </c>
      <c r="K46" s="196">
        <f>ROUND(I46*J46,2)</f>
        <v>3.38</v>
      </c>
      <c r="L46" s="197">
        <f>MIN($L$6,K46)</f>
        <v>3.38</v>
      </c>
      <c r="M46" s="120">
        <f>ROUND(L46*$H46,2)</f>
        <v>3.28</v>
      </c>
      <c r="N46" s="118"/>
      <c r="O46" s="188">
        <f>ROUND(O$5*$M46,2)</f>
        <v>1114.45</v>
      </c>
      <c r="P46" s="188">
        <f t="shared" si="22"/>
        <v>1411.55</v>
      </c>
      <c r="Q46" s="188">
        <f t="shared" si="22"/>
        <v>1411.55</v>
      </c>
      <c r="R46" s="188">
        <f t="shared" si="22"/>
        <v>921.55</v>
      </c>
      <c r="S46" s="188">
        <f t="shared" si="22"/>
        <v>1411.55</v>
      </c>
      <c r="T46" s="188">
        <f>ROUND(T$5*$M46,2)</f>
        <v>1411.55</v>
      </c>
      <c r="U46" s="188">
        <f t="shared" si="22"/>
        <v>817.9</v>
      </c>
      <c r="V46" s="188">
        <f t="shared" si="22"/>
        <v>0</v>
      </c>
      <c r="W46" s="188">
        <f t="shared" si="22"/>
        <v>0</v>
      </c>
    </row>
    <row r="47" spans="1:26" ht="15.6" customHeight="1" x14ac:dyDescent="0.25">
      <c r="A47" s="297" t="s">
        <v>222</v>
      </c>
      <c r="B47" s="189" t="s">
        <v>57</v>
      </c>
      <c r="C47" s="190" t="s">
        <v>58</v>
      </c>
      <c r="D47" s="191" t="s">
        <v>56</v>
      </c>
      <c r="E47" s="192">
        <v>0.22</v>
      </c>
      <c r="F47" s="193"/>
      <c r="G47" s="194"/>
      <c r="H47" s="195">
        <f>ROUND(E47*(1-F47),2)</f>
        <v>0.22</v>
      </c>
      <c r="I47" s="195">
        <v>6.76</v>
      </c>
      <c r="J47" s="193">
        <v>0.5</v>
      </c>
      <c r="K47" s="196">
        <f>ROUND(I47*J47,2)</f>
        <v>3.38</v>
      </c>
      <c r="L47" s="196">
        <f>MIN($L$6,K47)</f>
        <v>3.38</v>
      </c>
      <c r="M47" s="123">
        <f>ROUND(L47*$H47,2)</f>
        <v>0.74</v>
      </c>
      <c r="N47" s="118"/>
      <c r="O47" s="188">
        <f>ROUND(O$5*$M47,2)</f>
        <v>251.43</v>
      </c>
      <c r="P47" s="188">
        <f t="shared" si="22"/>
        <v>318.45999999999998</v>
      </c>
      <c r="Q47" s="188">
        <f t="shared" si="22"/>
        <v>318.45999999999998</v>
      </c>
      <c r="R47" s="188">
        <f t="shared" si="22"/>
        <v>207.91</v>
      </c>
      <c r="S47" s="188">
        <f t="shared" si="22"/>
        <v>318.45999999999998</v>
      </c>
      <c r="T47" s="188">
        <f t="shared" si="22"/>
        <v>318.45999999999998</v>
      </c>
      <c r="U47" s="188">
        <f t="shared" si="22"/>
        <v>184.53</v>
      </c>
      <c r="V47" s="188">
        <f t="shared" si="22"/>
        <v>0</v>
      </c>
      <c r="W47" s="188">
        <f t="shared" si="22"/>
        <v>0</v>
      </c>
    </row>
    <row r="48" spans="1:26" ht="15.6" customHeight="1" thickBot="1" x14ac:dyDescent="0.3">
      <c r="A48" s="298" t="s">
        <v>222</v>
      </c>
      <c r="B48" s="180" t="s">
        <v>309</v>
      </c>
      <c r="C48" s="213" t="s">
        <v>136</v>
      </c>
      <c r="D48" s="182" t="s">
        <v>10</v>
      </c>
      <c r="E48" s="214">
        <v>3.53</v>
      </c>
      <c r="F48" s="215">
        <v>0.3</v>
      </c>
      <c r="G48" s="216" t="s">
        <v>107</v>
      </c>
      <c r="H48" s="217">
        <f>ROUND(E48*(1-F48),2)</f>
        <v>2.4700000000000002</v>
      </c>
      <c r="I48" s="217">
        <v>6.76</v>
      </c>
      <c r="J48" s="215">
        <v>0.5</v>
      </c>
      <c r="K48" s="187">
        <f>ROUND(I48*J48,2)</f>
        <v>3.38</v>
      </c>
      <c r="L48" s="187">
        <f>MIN($L$6,K48)</f>
        <v>3.38</v>
      </c>
      <c r="M48" s="124">
        <f>ROUND(L48*$H48,2)</f>
        <v>8.35</v>
      </c>
      <c r="N48" s="118"/>
      <c r="O48" s="209">
        <f>ROUND(O$5*$M48,2)</f>
        <v>2837.08</v>
      </c>
      <c r="P48" s="209">
        <f t="shared" si="22"/>
        <v>3593.42</v>
      </c>
      <c r="Q48" s="209">
        <f t="shared" si="22"/>
        <v>3593.42</v>
      </c>
      <c r="R48" s="209">
        <f t="shared" si="22"/>
        <v>2346.02</v>
      </c>
      <c r="S48" s="209">
        <f t="shared" si="22"/>
        <v>3593.42</v>
      </c>
      <c r="T48" s="209">
        <f t="shared" si="22"/>
        <v>3593.42</v>
      </c>
      <c r="U48" s="209">
        <f t="shared" si="22"/>
        <v>2082.16</v>
      </c>
      <c r="V48" s="209">
        <f t="shared" si="22"/>
        <v>0</v>
      </c>
      <c r="W48" s="209">
        <f t="shared" si="22"/>
        <v>0</v>
      </c>
    </row>
    <row r="49" spans="1:26" s="127" customFormat="1" ht="15.6" customHeight="1" x14ac:dyDescent="0.25">
      <c r="A49" s="295"/>
      <c r="B49" s="289" t="s">
        <v>59</v>
      </c>
      <c r="C49" s="245"/>
      <c r="D49" s="246"/>
      <c r="E49" s="247"/>
      <c r="F49" s="248"/>
      <c r="G49" s="232"/>
      <c r="H49" s="249"/>
      <c r="I49" s="249"/>
      <c r="J49" s="248"/>
      <c r="K49" s="250"/>
      <c r="L49" s="231"/>
      <c r="M49" s="251"/>
      <c r="N49" s="118"/>
      <c r="O49" s="234"/>
      <c r="P49" s="234"/>
      <c r="Q49" s="234"/>
      <c r="R49" s="234"/>
      <c r="S49" s="234"/>
      <c r="T49" s="234"/>
      <c r="U49" s="234"/>
      <c r="V49" s="234"/>
      <c r="W49" s="234"/>
    </row>
    <row r="50" spans="1:26" ht="15.6" customHeight="1" x14ac:dyDescent="0.25">
      <c r="A50" s="297" t="s">
        <v>222</v>
      </c>
      <c r="B50" s="189" t="s">
        <v>60</v>
      </c>
      <c r="C50" s="190" t="s">
        <v>61</v>
      </c>
      <c r="D50" s="191" t="s">
        <v>10</v>
      </c>
      <c r="E50" s="192">
        <v>0.6</v>
      </c>
      <c r="F50" s="193"/>
      <c r="G50" s="194"/>
      <c r="H50" s="195">
        <f>ROUND(E50*(1-F50),2)</f>
        <v>0.6</v>
      </c>
      <c r="I50" s="195">
        <v>6.76</v>
      </c>
      <c r="J50" s="193">
        <v>0.5</v>
      </c>
      <c r="K50" s="196">
        <f>ROUND(I50*J50,2)</f>
        <v>3.38</v>
      </c>
      <c r="L50" s="197">
        <f>MIN($L$6,K50)</f>
        <v>3.38</v>
      </c>
      <c r="M50" s="120">
        <f>ROUND(L50*$H50,2)</f>
        <v>2.0299999999999998</v>
      </c>
      <c r="N50" s="118"/>
      <c r="O50" s="188">
        <f>ROUND(O$5*$M50,2)</f>
        <v>689.73</v>
      </c>
      <c r="P50" s="188">
        <f t="shared" ref="P50:W54" si="23">ROUND(P$5*$M50,2)</f>
        <v>873.61</v>
      </c>
      <c r="Q50" s="188">
        <f t="shared" si="23"/>
        <v>873.61</v>
      </c>
      <c r="R50" s="188">
        <f t="shared" si="23"/>
        <v>570.35</v>
      </c>
      <c r="S50" s="188">
        <f t="shared" si="23"/>
        <v>873.61</v>
      </c>
      <c r="T50" s="188">
        <f t="shared" si="23"/>
        <v>873.61</v>
      </c>
      <c r="U50" s="188">
        <f t="shared" si="23"/>
        <v>506.2</v>
      </c>
      <c r="V50" s="188">
        <f t="shared" si="23"/>
        <v>0</v>
      </c>
      <c r="W50" s="188">
        <f t="shared" si="23"/>
        <v>0</v>
      </c>
    </row>
    <row r="51" spans="1:26" ht="15.6" customHeight="1" x14ac:dyDescent="0.25">
      <c r="A51" s="297" t="s">
        <v>222</v>
      </c>
      <c r="B51" s="189" t="s">
        <v>62</v>
      </c>
      <c r="C51" s="190" t="s">
        <v>63</v>
      </c>
      <c r="D51" s="191" t="s">
        <v>10</v>
      </c>
      <c r="E51" s="192">
        <v>1.1499999999999999</v>
      </c>
      <c r="F51" s="193"/>
      <c r="G51" s="194"/>
      <c r="H51" s="195">
        <f>ROUND(E51*(1-F51),2)</f>
        <v>1.1499999999999999</v>
      </c>
      <c r="I51" s="195">
        <v>6.76</v>
      </c>
      <c r="J51" s="193">
        <v>0.5</v>
      </c>
      <c r="K51" s="196">
        <f>ROUND(I51*J51,2)</f>
        <v>3.38</v>
      </c>
      <c r="L51" s="197">
        <f>MIN($L$6,K51)</f>
        <v>3.38</v>
      </c>
      <c r="M51" s="120">
        <f>ROUND(L51*$H51,2)</f>
        <v>3.89</v>
      </c>
      <c r="N51" s="118"/>
      <c r="O51" s="188">
        <f>ROUND(O$5*$M51,2)</f>
        <v>1321.71</v>
      </c>
      <c r="P51" s="188">
        <f t="shared" si="23"/>
        <v>1674.06</v>
      </c>
      <c r="Q51" s="188">
        <f t="shared" si="23"/>
        <v>1674.06</v>
      </c>
      <c r="R51" s="188">
        <f t="shared" si="23"/>
        <v>1092.93</v>
      </c>
      <c r="S51" s="188">
        <f t="shared" si="23"/>
        <v>1674.06</v>
      </c>
      <c r="T51" s="188">
        <f t="shared" si="23"/>
        <v>1674.06</v>
      </c>
      <c r="U51" s="188">
        <f t="shared" si="23"/>
        <v>970.01</v>
      </c>
      <c r="V51" s="188">
        <f t="shared" si="23"/>
        <v>0</v>
      </c>
      <c r="W51" s="188">
        <f t="shared" si="23"/>
        <v>0</v>
      </c>
      <c r="X51" s="122"/>
      <c r="Y51" s="122"/>
      <c r="Z51" s="122"/>
    </row>
    <row r="52" spans="1:26" ht="15.6" customHeight="1" x14ac:dyDescent="0.25">
      <c r="A52" s="297" t="s">
        <v>222</v>
      </c>
      <c r="B52" s="189" t="s">
        <v>137</v>
      </c>
      <c r="C52" s="190" t="s">
        <v>64</v>
      </c>
      <c r="D52" s="191" t="s">
        <v>10</v>
      </c>
      <c r="E52" s="192">
        <v>3.46</v>
      </c>
      <c r="F52" s="193"/>
      <c r="G52" s="194"/>
      <c r="H52" s="195">
        <f>ROUND(E52*(1-F52),2)</f>
        <v>3.46</v>
      </c>
      <c r="I52" s="195">
        <v>6.76</v>
      </c>
      <c r="J52" s="193">
        <v>0.5</v>
      </c>
      <c r="K52" s="196">
        <f>ROUND(I52*J52,2)</f>
        <v>3.38</v>
      </c>
      <c r="L52" s="197">
        <f>MIN($L$6,K52)</f>
        <v>3.38</v>
      </c>
      <c r="M52" s="120">
        <f>ROUND(L52*$H52,2)</f>
        <v>11.69</v>
      </c>
      <c r="N52" s="118"/>
      <c r="O52" s="188">
        <f>ROUND(O$5*$M52,2)</f>
        <v>3971.91</v>
      </c>
      <c r="P52" s="188">
        <f t="shared" si="23"/>
        <v>5030.79</v>
      </c>
      <c r="Q52" s="188">
        <f t="shared" si="23"/>
        <v>5030.79</v>
      </c>
      <c r="R52" s="188">
        <f t="shared" si="23"/>
        <v>3284.42</v>
      </c>
      <c r="S52" s="188">
        <f>ROUND(S$5*$M52,2)</f>
        <v>5030.79</v>
      </c>
      <c r="T52" s="188">
        <f t="shared" si="23"/>
        <v>5030.79</v>
      </c>
      <c r="U52" s="188">
        <f t="shared" si="23"/>
        <v>2915.02</v>
      </c>
      <c r="V52" s="188">
        <f t="shared" si="23"/>
        <v>0</v>
      </c>
      <c r="W52" s="188">
        <f t="shared" si="23"/>
        <v>0</v>
      </c>
    </row>
    <row r="53" spans="1:26" ht="15.6" customHeight="1" x14ac:dyDescent="0.25">
      <c r="A53" s="297" t="s">
        <v>222</v>
      </c>
      <c r="B53" s="189" t="s">
        <v>65</v>
      </c>
      <c r="C53" s="190" t="s">
        <v>66</v>
      </c>
      <c r="D53" s="191" t="s">
        <v>10</v>
      </c>
      <c r="E53" s="192">
        <v>1.71</v>
      </c>
      <c r="F53" s="193"/>
      <c r="G53" s="194"/>
      <c r="H53" s="195">
        <f>ROUND(E53*(1-F53),2)</f>
        <v>1.71</v>
      </c>
      <c r="I53" s="195">
        <v>6.76</v>
      </c>
      <c r="J53" s="193">
        <v>0.5</v>
      </c>
      <c r="K53" s="196">
        <f>ROUND(I53*J53,2)</f>
        <v>3.38</v>
      </c>
      <c r="L53" s="197">
        <f>MIN($L$6,K53)</f>
        <v>3.38</v>
      </c>
      <c r="M53" s="120">
        <f>ROUND(L53*$H53,2)</f>
        <v>5.78</v>
      </c>
      <c r="N53" s="118"/>
      <c r="O53" s="188">
        <f>ROUND(O$5*$M53,2)</f>
        <v>1963.87</v>
      </c>
      <c r="P53" s="188">
        <f t="shared" si="23"/>
        <v>2487.42</v>
      </c>
      <c r="Q53" s="188">
        <f t="shared" si="23"/>
        <v>2487.42</v>
      </c>
      <c r="R53" s="188">
        <f t="shared" si="23"/>
        <v>1623.95</v>
      </c>
      <c r="S53" s="188">
        <f t="shared" si="23"/>
        <v>2487.42</v>
      </c>
      <c r="T53" s="188">
        <f t="shared" si="23"/>
        <v>2487.42</v>
      </c>
      <c r="U53" s="188">
        <f t="shared" si="23"/>
        <v>1441.3</v>
      </c>
      <c r="V53" s="188">
        <f t="shared" si="23"/>
        <v>0</v>
      </c>
      <c r="W53" s="188">
        <f t="shared" si="23"/>
        <v>0</v>
      </c>
    </row>
    <row r="54" spans="1:26" ht="15.6" customHeight="1" thickBot="1" x14ac:dyDescent="0.3">
      <c r="A54" s="298" t="s">
        <v>222</v>
      </c>
      <c r="B54" s="199" t="s">
        <v>138</v>
      </c>
      <c r="C54" s="181" t="s">
        <v>67</v>
      </c>
      <c r="D54" s="182" t="s">
        <v>10</v>
      </c>
      <c r="E54" s="183">
        <v>1.07</v>
      </c>
      <c r="F54" s="184"/>
      <c r="G54" s="185"/>
      <c r="H54" s="186">
        <f>ROUND(E54*(1-F54),2)</f>
        <v>1.07</v>
      </c>
      <c r="I54" s="186">
        <v>6.76</v>
      </c>
      <c r="J54" s="184">
        <v>0.5</v>
      </c>
      <c r="K54" s="200">
        <f>ROUND(I54*J54,2)</f>
        <v>3.38</v>
      </c>
      <c r="L54" s="200">
        <f>MIN($L$6,K54)</f>
        <v>3.38</v>
      </c>
      <c r="M54" s="117">
        <f>ROUND(L54*$H54,2)</f>
        <v>3.62</v>
      </c>
      <c r="N54" s="118"/>
      <c r="O54" s="209">
        <f>ROUND(O$5*$M54,2)</f>
        <v>1229.97</v>
      </c>
      <c r="P54" s="209">
        <f t="shared" si="23"/>
        <v>1557.87</v>
      </c>
      <c r="Q54" s="209">
        <f t="shared" si="23"/>
        <v>1557.87</v>
      </c>
      <c r="R54" s="209">
        <f t="shared" si="23"/>
        <v>1017.08</v>
      </c>
      <c r="S54" s="209">
        <f t="shared" si="23"/>
        <v>1557.87</v>
      </c>
      <c r="T54" s="209">
        <f t="shared" si="23"/>
        <v>1557.87</v>
      </c>
      <c r="U54" s="209">
        <f t="shared" si="23"/>
        <v>902.68</v>
      </c>
      <c r="V54" s="209">
        <f t="shared" si="23"/>
        <v>0</v>
      </c>
      <c r="W54" s="209">
        <f t="shared" si="23"/>
        <v>0</v>
      </c>
    </row>
    <row r="55" spans="1:26" s="127" customFormat="1" ht="15.6" customHeight="1" x14ac:dyDescent="0.25">
      <c r="A55" s="294"/>
      <c r="B55" s="252" t="s">
        <v>97</v>
      </c>
      <c r="C55" s="253"/>
      <c r="D55" s="254"/>
      <c r="E55" s="255"/>
      <c r="F55" s="256"/>
      <c r="G55" s="257"/>
      <c r="H55" s="258"/>
      <c r="I55" s="258"/>
      <c r="J55" s="256"/>
      <c r="K55" s="259"/>
      <c r="L55" s="260"/>
      <c r="M55" s="261"/>
      <c r="N55" s="118"/>
      <c r="O55" s="262"/>
      <c r="P55" s="262"/>
      <c r="Q55" s="262"/>
      <c r="R55" s="262"/>
      <c r="S55" s="262"/>
      <c r="T55" s="262"/>
      <c r="U55" s="262"/>
      <c r="V55" s="262"/>
      <c r="W55" s="262"/>
    </row>
    <row r="56" spans="1:26" ht="15.6" customHeight="1" x14ac:dyDescent="0.25">
      <c r="A56" s="297" t="s">
        <v>222</v>
      </c>
      <c r="B56" s="189" t="s">
        <v>68</v>
      </c>
      <c r="C56" s="190" t="s">
        <v>69</v>
      </c>
      <c r="D56" s="191" t="s">
        <v>10</v>
      </c>
      <c r="E56" s="192">
        <v>3.11</v>
      </c>
      <c r="F56" s="193">
        <v>0.4</v>
      </c>
      <c r="G56" s="194" t="s">
        <v>107</v>
      </c>
      <c r="H56" s="195">
        <f t="shared" ref="H56:H63" si="24">ROUND(E56*(1-F56),2)</f>
        <v>1.87</v>
      </c>
      <c r="I56" s="195">
        <v>5.41</v>
      </c>
      <c r="J56" s="193">
        <v>0.5</v>
      </c>
      <c r="K56" s="195">
        <f t="shared" ref="K56:K63" si="25">ROUND(I56*J56,2)</f>
        <v>2.71</v>
      </c>
      <c r="L56" s="196">
        <f t="shared" ref="L56:L63" si="26">MIN($L$6,K56)</f>
        <v>2.71</v>
      </c>
      <c r="M56" s="123">
        <f t="shared" ref="M56:M63" si="27">ROUND(L56*$H56,2)</f>
        <v>5.07</v>
      </c>
      <c r="N56" s="118"/>
      <c r="O56" s="188">
        <f>ROUND(O$5*$M56,2)</f>
        <v>1722.63</v>
      </c>
      <c r="P56" s="188">
        <f t="shared" ref="P56:W56" si="28">ROUND(P$5*$M56,2)</f>
        <v>2181.87</v>
      </c>
      <c r="Q56" s="188">
        <f t="shared" si="28"/>
        <v>2181.87</v>
      </c>
      <c r="R56" s="188">
        <f t="shared" si="28"/>
        <v>1424.47</v>
      </c>
      <c r="S56" s="188">
        <f t="shared" si="28"/>
        <v>2181.87</v>
      </c>
      <c r="T56" s="188">
        <f t="shared" si="28"/>
        <v>2181.87</v>
      </c>
      <c r="U56" s="188">
        <f t="shared" si="28"/>
        <v>1264.26</v>
      </c>
      <c r="V56" s="188">
        <f t="shared" si="28"/>
        <v>0</v>
      </c>
      <c r="W56" s="188">
        <f t="shared" si="28"/>
        <v>0</v>
      </c>
      <c r="X56" s="125"/>
      <c r="Y56" s="125"/>
      <c r="Z56" s="125"/>
    </row>
    <row r="57" spans="1:26" ht="15.6" customHeight="1" x14ac:dyDescent="0.25">
      <c r="A57" s="297" t="s">
        <v>222</v>
      </c>
      <c r="B57" s="189" t="s">
        <v>70</v>
      </c>
      <c r="C57" s="190" t="s">
        <v>71</v>
      </c>
      <c r="D57" s="191" t="s">
        <v>10</v>
      </c>
      <c r="E57" s="192">
        <v>4.91</v>
      </c>
      <c r="F57" s="193">
        <v>0.43</v>
      </c>
      <c r="G57" s="194" t="s">
        <v>106</v>
      </c>
      <c r="H57" s="195">
        <f t="shared" si="24"/>
        <v>2.8</v>
      </c>
      <c r="I57" s="195">
        <v>5.41</v>
      </c>
      <c r="J57" s="193">
        <v>0.5</v>
      </c>
      <c r="K57" s="195">
        <f t="shared" si="25"/>
        <v>2.71</v>
      </c>
      <c r="L57" s="196">
        <f t="shared" si="26"/>
        <v>2.71</v>
      </c>
      <c r="M57" s="123">
        <f t="shared" si="27"/>
        <v>7.59</v>
      </c>
      <c r="N57" s="118"/>
      <c r="O57" s="188">
        <f t="shared" ref="O57:W63" si="29">ROUND(O$5*$M57,2)</f>
        <v>2578.85</v>
      </c>
      <c r="P57" s="188">
        <f t="shared" si="29"/>
        <v>3266.36</v>
      </c>
      <c r="Q57" s="188">
        <f t="shared" si="29"/>
        <v>3266.36</v>
      </c>
      <c r="R57" s="188">
        <f t="shared" si="29"/>
        <v>2132.4899999999998</v>
      </c>
      <c r="S57" s="188">
        <f t="shared" si="29"/>
        <v>3266.36</v>
      </c>
      <c r="T57" s="188">
        <f t="shared" si="29"/>
        <v>3266.36</v>
      </c>
      <c r="U57" s="188">
        <f t="shared" si="29"/>
        <v>1892.64</v>
      </c>
      <c r="V57" s="188">
        <f t="shared" si="29"/>
        <v>0</v>
      </c>
      <c r="W57" s="188">
        <f t="shared" si="29"/>
        <v>0</v>
      </c>
    </row>
    <row r="58" spans="1:26" ht="15.6" customHeight="1" x14ac:dyDescent="0.25">
      <c r="A58" s="297" t="s">
        <v>222</v>
      </c>
      <c r="B58" s="189" t="s">
        <v>310</v>
      </c>
      <c r="C58" s="190" t="s">
        <v>72</v>
      </c>
      <c r="D58" s="191" t="s">
        <v>161</v>
      </c>
      <c r="E58" s="192">
        <v>14.03</v>
      </c>
      <c r="F58" s="193">
        <v>0.42</v>
      </c>
      <c r="G58" s="194" t="s">
        <v>106</v>
      </c>
      <c r="H58" s="195">
        <f t="shared" si="24"/>
        <v>8.14</v>
      </c>
      <c r="I58" s="195">
        <v>1.2</v>
      </c>
      <c r="J58" s="193">
        <v>0.5</v>
      </c>
      <c r="K58" s="195">
        <f t="shared" si="25"/>
        <v>0.6</v>
      </c>
      <c r="L58" s="196">
        <f t="shared" si="26"/>
        <v>0.6</v>
      </c>
      <c r="M58" s="123">
        <f t="shared" si="27"/>
        <v>4.88</v>
      </c>
      <c r="N58" s="118"/>
      <c r="O58" s="188">
        <f t="shared" si="29"/>
        <v>1658.08</v>
      </c>
      <c r="P58" s="188">
        <f t="shared" si="29"/>
        <v>2100.11</v>
      </c>
      <c r="Q58" s="188">
        <f t="shared" si="29"/>
        <v>2100.11</v>
      </c>
      <c r="R58" s="188">
        <f t="shared" si="29"/>
        <v>1371.08</v>
      </c>
      <c r="S58" s="188">
        <f t="shared" si="29"/>
        <v>2100.11</v>
      </c>
      <c r="T58" s="188">
        <f>ROUND(T$5*$M58,2)</f>
        <v>2100.11</v>
      </c>
      <c r="U58" s="188">
        <f t="shared" si="29"/>
        <v>1216.8800000000001</v>
      </c>
      <c r="V58" s="188">
        <f t="shared" si="29"/>
        <v>0</v>
      </c>
      <c r="W58" s="188">
        <f t="shared" si="29"/>
        <v>0</v>
      </c>
    </row>
    <row r="59" spans="1:26" ht="15.6" customHeight="1" x14ac:dyDescent="0.25">
      <c r="A59" s="297" t="s">
        <v>222</v>
      </c>
      <c r="B59" s="189" t="s">
        <v>315</v>
      </c>
      <c r="C59" s="211">
        <v>946</v>
      </c>
      <c r="D59" s="191" t="s">
        <v>161</v>
      </c>
      <c r="E59" s="192">
        <v>13.99</v>
      </c>
      <c r="F59" s="193">
        <v>0.56000000000000005</v>
      </c>
      <c r="G59" s="194" t="s">
        <v>107</v>
      </c>
      <c r="H59" s="195">
        <f>ROUND(E59*(1-F59),2)</f>
        <v>6.16</v>
      </c>
      <c r="I59" s="195">
        <v>1.2</v>
      </c>
      <c r="J59" s="193">
        <v>0.5</v>
      </c>
      <c r="K59" s="195">
        <f t="shared" si="25"/>
        <v>0.6</v>
      </c>
      <c r="L59" s="196">
        <f>MIN($L$6,K59)</f>
        <v>0.6</v>
      </c>
      <c r="M59" s="123">
        <f t="shared" si="27"/>
        <v>3.7</v>
      </c>
      <c r="N59" s="118"/>
      <c r="O59" s="188">
        <f t="shared" si="29"/>
        <v>1257.1500000000001</v>
      </c>
      <c r="P59" s="188">
        <f t="shared" si="29"/>
        <v>1592.3</v>
      </c>
      <c r="Q59" s="188">
        <f t="shared" si="29"/>
        <v>1592.3</v>
      </c>
      <c r="R59" s="188">
        <f t="shared" si="29"/>
        <v>1039.55</v>
      </c>
      <c r="S59" s="188">
        <f>ROUND(S$5*$M59,2)</f>
        <v>1592.3</v>
      </c>
      <c r="T59" s="188">
        <f t="shared" si="29"/>
        <v>1592.3</v>
      </c>
      <c r="U59" s="188">
        <f t="shared" si="29"/>
        <v>922.63</v>
      </c>
      <c r="V59" s="188">
        <f t="shared" si="29"/>
        <v>0</v>
      </c>
      <c r="W59" s="188">
        <f t="shared" si="29"/>
        <v>0</v>
      </c>
      <c r="X59" s="122"/>
      <c r="Y59" s="122"/>
      <c r="Z59" s="122"/>
    </row>
    <row r="60" spans="1:26" ht="15.6" customHeight="1" x14ac:dyDescent="0.25">
      <c r="A60" s="297" t="s">
        <v>222</v>
      </c>
      <c r="B60" s="189" t="s">
        <v>162</v>
      </c>
      <c r="C60" s="190" t="s">
        <v>73</v>
      </c>
      <c r="D60" s="191" t="s">
        <v>10</v>
      </c>
      <c r="E60" s="192">
        <v>2.4300000000000002</v>
      </c>
      <c r="F60" s="193">
        <v>0.2</v>
      </c>
      <c r="G60" s="194" t="s">
        <v>107</v>
      </c>
      <c r="H60" s="195">
        <f t="shared" si="24"/>
        <v>1.94</v>
      </c>
      <c r="I60" s="195">
        <v>5.41</v>
      </c>
      <c r="J60" s="193">
        <v>0.5</v>
      </c>
      <c r="K60" s="195">
        <f t="shared" si="25"/>
        <v>2.71</v>
      </c>
      <c r="L60" s="196">
        <f t="shared" si="26"/>
        <v>2.71</v>
      </c>
      <c r="M60" s="123">
        <f>ROUND(L60*$H60,2)</f>
        <v>5.26</v>
      </c>
      <c r="N60" s="118"/>
      <c r="O60" s="188">
        <f t="shared" si="29"/>
        <v>1787.19</v>
      </c>
      <c r="P60" s="188">
        <f t="shared" si="29"/>
        <v>2263.64</v>
      </c>
      <c r="Q60" s="188">
        <f t="shared" si="29"/>
        <v>2263.64</v>
      </c>
      <c r="R60" s="188">
        <f t="shared" si="29"/>
        <v>1477.85</v>
      </c>
      <c r="S60" s="188">
        <f t="shared" si="29"/>
        <v>2263.64</v>
      </c>
      <c r="T60" s="188">
        <f t="shared" si="29"/>
        <v>2263.64</v>
      </c>
      <c r="U60" s="188">
        <f t="shared" si="29"/>
        <v>1311.63</v>
      </c>
      <c r="V60" s="188">
        <f t="shared" si="29"/>
        <v>0</v>
      </c>
      <c r="W60" s="188">
        <f t="shared" si="29"/>
        <v>0</v>
      </c>
    </row>
    <row r="61" spans="1:26" ht="15.6" customHeight="1" x14ac:dyDescent="0.25">
      <c r="A61" s="297" t="s">
        <v>222</v>
      </c>
      <c r="B61" s="189" t="s">
        <v>140</v>
      </c>
      <c r="C61" s="190" t="s">
        <v>74</v>
      </c>
      <c r="D61" s="191" t="s">
        <v>141</v>
      </c>
      <c r="E61" s="192">
        <v>4.8499999999999996</v>
      </c>
      <c r="F61" s="193">
        <v>0.4</v>
      </c>
      <c r="G61" s="194" t="s">
        <v>107</v>
      </c>
      <c r="H61" s="195">
        <f t="shared" si="24"/>
        <v>2.91</v>
      </c>
      <c r="I61" s="195">
        <v>5.41</v>
      </c>
      <c r="J61" s="193">
        <v>0.5</v>
      </c>
      <c r="K61" s="195">
        <f t="shared" si="25"/>
        <v>2.71</v>
      </c>
      <c r="L61" s="196">
        <f t="shared" si="26"/>
        <v>2.71</v>
      </c>
      <c r="M61" s="123">
        <f t="shared" si="27"/>
        <v>7.89</v>
      </c>
      <c r="N61" s="118"/>
      <c r="O61" s="188">
        <f>ROUND(O$5*$M61,2)</f>
        <v>2680.79</v>
      </c>
      <c r="P61" s="188">
        <f t="shared" si="29"/>
        <v>3395.46</v>
      </c>
      <c r="Q61" s="188">
        <f t="shared" si="29"/>
        <v>3395.46</v>
      </c>
      <c r="R61" s="188">
        <f t="shared" si="29"/>
        <v>2216.77</v>
      </c>
      <c r="S61" s="188">
        <f t="shared" si="29"/>
        <v>3395.46</v>
      </c>
      <c r="T61" s="188">
        <f t="shared" si="29"/>
        <v>3395.46</v>
      </c>
      <c r="U61" s="188">
        <f t="shared" si="29"/>
        <v>1967.45</v>
      </c>
      <c r="V61" s="188">
        <f t="shared" si="29"/>
        <v>0</v>
      </c>
      <c r="W61" s="188">
        <f t="shared" si="29"/>
        <v>0</v>
      </c>
    </row>
    <row r="62" spans="1:26" ht="15.6" customHeight="1" x14ac:dyDescent="0.25">
      <c r="A62" s="297" t="s">
        <v>222</v>
      </c>
      <c r="B62" s="189" t="s">
        <v>235</v>
      </c>
      <c r="C62" s="190" t="s">
        <v>75</v>
      </c>
      <c r="D62" s="191" t="s">
        <v>76</v>
      </c>
      <c r="E62" s="192">
        <v>5.54</v>
      </c>
      <c r="F62" s="193">
        <v>0.4</v>
      </c>
      <c r="G62" s="194" t="s">
        <v>107</v>
      </c>
      <c r="H62" s="195">
        <f>ROUND(E62*(1-F62),2)</f>
        <v>3.32</v>
      </c>
      <c r="I62" s="195">
        <v>1.2</v>
      </c>
      <c r="J62" s="193">
        <v>0.5</v>
      </c>
      <c r="K62" s="195">
        <f t="shared" si="25"/>
        <v>0.6</v>
      </c>
      <c r="L62" s="196">
        <f t="shared" si="26"/>
        <v>0.6</v>
      </c>
      <c r="M62" s="123">
        <f>ROUND(L62*$H62,2)</f>
        <v>1.99</v>
      </c>
      <c r="N62" s="118"/>
      <c r="O62" s="188">
        <f t="shared" si="29"/>
        <v>676.14</v>
      </c>
      <c r="P62" s="188">
        <f t="shared" si="29"/>
        <v>856.4</v>
      </c>
      <c r="Q62" s="188">
        <f t="shared" si="29"/>
        <v>856.4</v>
      </c>
      <c r="R62" s="188">
        <f t="shared" si="29"/>
        <v>559.11</v>
      </c>
      <c r="S62" s="188">
        <f t="shared" si="29"/>
        <v>856.4</v>
      </c>
      <c r="T62" s="188">
        <f t="shared" si="29"/>
        <v>856.4</v>
      </c>
      <c r="U62" s="188">
        <f t="shared" si="29"/>
        <v>496.23</v>
      </c>
      <c r="V62" s="188">
        <f t="shared" si="29"/>
        <v>0</v>
      </c>
      <c r="W62" s="188">
        <f t="shared" si="29"/>
        <v>0</v>
      </c>
    </row>
    <row r="63" spans="1:26" ht="15.6" customHeight="1" thickBot="1" x14ac:dyDescent="0.3">
      <c r="A63" s="298" t="s">
        <v>222</v>
      </c>
      <c r="B63" s="199" t="s">
        <v>77</v>
      </c>
      <c r="C63" s="181" t="s">
        <v>78</v>
      </c>
      <c r="D63" s="182" t="s">
        <v>10</v>
      </c>
      <c r="E63" s="183">
        <v>3.98</v>
      </c>
      <c r="F63" s="184">
        <v>0.28000000000000003</v>
      </c>
      <c r="G63" s="185" t="s">
        <v>106</v>
      </c>
      <c r="H63" s="186">
        <f t="shared" si="24"/>
        <v>2.87</v>
      </c>
      <c r="I63" s="186">
        <v>5.41</v>
      </c>
      <c r="J63" s="184">
        <v>0.5</v>
      </c>
      <c r="K63" s="186">
        <f t="shared" si="25"/>
        <v>2.71</v>
      </c>
      <c r="L63" s="200">
        <f t="shared" si="26"/>
        <v>2.71</v>
      </c>
      <c r="M63" s="117">
        <f t="shared" si="27"/>
        <v>7.78</v>
      </c>
      <c r="N63" s="118"/>
      <c r="O63" s="209">
        <f t="shared" si="29"/>
        <v>2643.41</v>
      </c>
      <c r="P63" s="209">
        <f t="shared" si="29"/>
        <v>3348.12</v>
      </c>
      <c r="Q63" s="209">
        <f t="shared" si="29"/>
        <v>3348.12</v>
      </c>
      <c r="R63" s="209">
        <f t="shared" si="29"/>
        <v>2185.87</v>
      </c>
      <c r="S63" s="209">
        <f t="shared" si="29"/>
        <v>3348.12</v>
      </c>
      <c r="T63" s="209">
        <f t="shared" si="29"/>
        <v>3348.12</v>
      </c>
      <c r="U63" s="209">
        <f t="shared" si="29"/>
        <v>1940.02</v>
      </c>
      <c r="V63" s="209">
        <f t="shared" si="29"/>
        <v>0</v>
      </c>
      <c r="W63" s="209">
        <f t="shared" si="29"/>
        <v>0</v>
      </c>
    </row>
    <row r="64" spans="1:26" s="127" customFormat="1" ht="15.6" customHeight="1" x14ac:dyDescent="0.25">
      <c r="A64" s="294"/>
      <c r="B64" s="263" t="s">
        <v>98</v>
      </c>
      <c r="C64" s="245"/>
      <c r="D64" s="246"/>
      <c r="E64" s="247"/>
      <c r="F64" s="248"/>
      <c r="G64" s="232"/>
      <c r="H64" s="249"/>
      <c r="I64" s="249"/>
      <c r="J64" s="248"/>
      <c r="K64" s="249"/>
      <c r="L64" s="250"/>
      <c r="M64" s="264"/>
      <c r="N64" s="118"/>
      <c r="O64" s="234"/>
      <c r="P64" s="234"/>
      <c r="Q64" s="234"/>
      <c r="R64" s="234"/>
      <c r="S64" s="234"/>
      <c r="T64" s="234"/>
      <c r="U64" s="234"/>
      <c r="V64" s="234"/>
      <c r="W64" s="234"/>
    </row>
    <row r="65" spans="1:26" ht="15.6" customHeight="1" x14ac:dyDescent="0.25">
      <c r="A65" s="297" t="s">
        <v>222</v>
      </c>
      <c r="B65" s="189" t="s">
        <v>142</v>
      </c>
      <c r="C65" s="190" t="s">
        <v>79</v>
      </c>
      <c r="D65" s="191" t="s">
        <v>10</v>
      </c>
      <c r="E65" s="192">
        <v>32.67</v>
      </c>
      <c r="F65" s="193">
        <v>0.5</v>
      </c>
      <c r="G65" s="194" t="s">
        <v>106</v>
      </c>
      <c r="H65" s="195">
        <f>ROUND(E65*(1-F65),2)</f>
        <v>16.34</v>
      </c>
      <c r="I65" s="195">
        <v>3.39</v>
      </c>
      <c r="J65" s="193">
        <v>0.5</v>
      </c>
      <c r="K65" s="195">
        <f>ROUND(I65*J65,2)</f>
        <v>1.7</v>
      </c>
      <c r="L65" s="196">
        <f>MIN($L$6,K65)</f>
        <v>1.7</v>
      </c>
      <c r="M65" s="123">
        <f>ROUND(L65*$H65,2)</f>
        <v>27.78</v>
      </c>
      <c r="N65" s="118"/>
      <c r="O65" s="188">
        <f>ROUND(O$5*$M65,2)</f>
        <v>9438.81</v>
      </c>
      <c r="P65" s="188">
        <f t="shared" ref="P65:W65" si="30">ROUND(P$5*$M65,2)</f>
        <v>11955.12</v>
      </c>
      <c r="Q65" s="188">
        <f t="shared" si="30"/>
        <v>11955.12</v>
      </c>
      <c r="R65" s="188">
        <f t="shared" si="30"/>
        <v>7805.07</v>
      </c>
      <c r="S65" s="188">
        <f t="shared" si="30"/>
        <v>11955.12</v>
      </c>
      <c r="T65" s="188">
        <f t="shared" si="30"/>
        <v>11955.12</v>
      </c>
      <c r="U65" s="188">
        <f t="shared" si="30"/>
        <v>6927.22</v>
      </c>
      <c r="V65" s="188">
        <f t="shared" si="30"/>
        <v>0</v>
      </c>
      <c r="W65" s="188">
        <f t="shared" si="30"/>
        <v>0</v>
      </c>
      <c r="X65" s="121"/>
      <c r="Y65" s="121"/>
      <c r="Z65" s="121"/>
    </row>
    <row r="66" spans="1:26" ht="15.6" customHeight="1" x14ac:dyDescent="0.25">
      <c r="A66" s="297" t="s">
        <v>222</v>
      </c>
      <c r="B66" s="189" t="s">
        <v>143</v>
      </c>
      <c r="C66" s="190" t="s">
        <v>80</v>
      </c>
      <c r="D66" s="191" t="s">
        <v>10</v>
      </c>
      <c r="E66" s="192">
        <v>28.34</v>
      </c>
      <c r="F66" s="193">
        <v>0.5</v>
      </c>
      <c r="G66" s="194" t="s">
        <v>107</v>
      </c>
      <c r="H66" s="195">
        <f>ROUND(E66*(1-F66),2)</f>
        <v>14.17</v>
      </c>
      <c r="I66" s="195">
        <v>3.39</v>
      </c>
      <c r="J66" s="193">
        <v>0.5</v>
      </c>
      <c r="K66" s="195">
        <f>ROUND(I66*J66,2)</f>
        <v>1.7</v>
      </c>
      <c r="L66" s="196">
        <f>MIN($L$6,K66)</f>
        <v>1.7</v>
      </c>
      <c r="M66" s="123">
        <f>ROUND(L66*$H66,2)</f>
        <v>24.09</v>
      </c>
      <c r="N66" s="118"/>
      <c r="O66" s="188">
        <f t="shared" ref="O66:W69" si="31">ROUND(O$5*$M66,2)</f>
        <v>8185.06</v>
      </c>
      <c r="P66" s="188">
        <f t="shared" si="31"/>
        <v>10367.129999999999</v>
      </c>
      <c r="Q66" s="188">
        <f t="shared" si="31"/>
        <v>10367.129999999999</v>
      </c>
      <c r="R66" s="188">
        <f t="shared" si="31"/>
        <v>6768.33</v>
      </c>
      <c r="S66" s="188">
        <f t="shared" si="31"/>
        <v>10367.129999999999</v>
      </c>
      <c r="T66" s="188">
        <f t="shared" si="31"/>
        <v>10367.129999999999</v>
      </c>
      <c r="U66" s="188">
        <f t="shared" si="31"/>
        <v>6007.08</v>
      </c>
      <c r="V66" s="188">
        <f t="shared" si="31"/>
        <v>0</v>
      </c>
      <c r="W66" s="188">
        <f t="shared" si="31"/>
        <v>0</v>
      </c>
    </row>
    <row r="67" spans="1:26" ht="15.6" customHeight="1" x14ac:dyDescent="0.25">
      <c r="A67" s="297" t="s">
        <v>222</v>
      </c>
      <c r="B67" s="189" t="s">
        <v>81</v>
      </c>
      <c r="C67" s="190" t="s">
        <v>82</v>
      </c>
      <c r="D67" s="191" t="s">
        <v>10</v>
      </c>
      <c r="E67" s="192">
        <v>9.77</v>
      </c>
      <c r="F67" s="193">
        <v>0.43</v>
      </c>
      <c r="G67" s="194" t="s">
        <v>106</v>
      </c>
      <c r="H67" s="195">
        <f>ROUND(E67*(1-F67),2)</f>
        <v>5.57</v>
      </c>
      <c r="I67" s="195">
        <v>5.41</v>
      </c>
      <c r="J67" s="193">
        <v>0.5</v>
      </c>
      <c r="K67" s="195">
        <f>ROUND(I67*J67,2)</f>
        <v>2.71</v>
      </c>
      <c r="L67" s="196">
        <f>MIN($L$6,K67)</f>
        <v>2.71</v>
      </c>
      <c r="M67" s="123">
        <f>ROUND(L67*$H67,2)</f>
        <v>15.09</v>
      </c>
      <c r="N67" s="118"/>
      <c r="O67" s="188">
        <f t="shared" si="31"/>
        <v>5127.13</v>
      </c>
      <c r="P67" s="188">
        <f t="shared" si="31"/>
        <v>6493.98</v>
      </c>
      <c r="Q67" s="188">
        <f t="shared" si="31"/>
        <v>6493.98</v>
      </c>
      <c r="R67" s="188">
        <f t="shared" si="31"/>
        <v>4239.6899999999996</v>
      </c>
      <c r="S67" s="188">
        <f t="shared" si="31"/>
        <v>6493.98</v>
      </c>
      <c r="T67" s="188">
        <f t="shared" si="31"/>
        <v>6493.98</v>
      </c>
      <c r="U67" s="188">
        <f>ROUND(U$5*$M67,2)</f>
        <v>3762.84</v>
      </c>
      <c r="V67" s="188">
        <f t="shared" si="31"/>
        <v>0</v>
      </c>
      <c r="W67" s="188">
        <f t="shared" si="31"/>
        <v>0</v>
      </c>
      <c r="X67" s="122"/>
      <c r="Y67" s="122"/>
      <c r="Z67" s="122"/>
    </row>
    <row r="68" spans="1:26" ht="15.6" customHeight="1" x14ac:dyDescent="0.25">
      <c r="A68" s="297" t="s">
        <v>222</v>
      </c>
      <c r="B68" s="189" t="s">
        <v>163</v>
      </c>
      <c r="C68" s="190" t="s">
        <v>83</v>
      </c>
      <c r="D68" s="191" t="s">
        <v>10</v>
      </c>
      <c r="E68" s="192">
        <v>7.8</v>
      </c>
      <c r="F68" s="193">
        <v>0.44</v>
      </c>
      <c r="G68" s="194" t="s">
        <v>106</v>
      </c>
      <c r="H68" s="195">
        <f>ROUND(E68*(1-F68),2)</f>
        <v>4.37</v>
      </c>
      <c r="I68" s="195">
        <v>5.41</v>
      </c>
      <c r="J68" s="193">
        <v>0.5</v>
      </c>
      <c r="K68" s="195">
        <f>ROUND(I68*J68,2)</f>
        <v>2.71</v>
      </c>
      <c r="L68" s="196">
        <f>MIN($L$6,K68)</f>
        <v>2.71</v>
      </c>
      <c r="M68" s="123">
        <f>ROUND(L68*$H68,2)</f>
        <v>11.84</v>
      </c>
      <c r="N68" s="118"/>
      <c r="O68" s="188">
        <f t="shared" si="31"/>
        <v>4022.88</v>
      </c>
      <c r="P68" s="188">
        <f t="shared" si="31"/>
        <v>5095.34</v>
      </c>
      <c r="Q68" s="188">
        <f t="shared" si="31"/>
        <v>5095.34</v>
      </c>
      <c r="R68" s="188">
        <f t="shared" si="31"/>
        <v>3326.57</v>
      </c>
      <c r="S68" s="188">
        <f t="shared" si="31"/>
        <v>5095.34</v>
      </c>
      <c r="T68" s="188">
        <f t="shared" si="31"/>
        <v>5095.34</v>
      </c>
      <c r="U68" s="188">
        <f t="shared" si="31"/>
        <v>2952.42</v>
      </c>
      <c r="V68" s="188">
        <f t="shared" si="31"/>
        <v>0</v>
      </c>
      <c r="W68" s="188">
        <f t="shared" si="31"/>
        <v>0</v>
      </c>
      <c r="X68" s="121"/>
      <c r="Y68" s="121"/>
      <c r="Z68" s="121"/>
    </row>
    <row r="69" spans="1:26" ht="15.6" customHeight="1" thickBot="1" x14ac:dyDescent="0.3">
      <c r="A69" s="298" t="s">
        <v>222</v>
      </c>
      <c r="B69" s="180" t="s">
        <v>312</v>
      </c>
      <c r="C69" s="213" t="s">
        <v>144</v>
      </c>
      <c r="D69" s="224" t="s">
        <v>10</v>
      </c>
      <c r="E69" s="214">
        <v>43.38</v>
      </c>
      <c r="F69" s="215">
        <v>0.7</v>
      </c>
      <c r="G69" s="216" t="s">
        <v>106</v>
      </c>
      <c r="H69" s="217">
        <f>ROUND(E69*(1-F69),2)</f>
        <v>13.01</v>
      </c>
      <c r="I69" s="217">
        <v>1.2</v>
      </c>
      <c r="J69" s="215">
        <v>0.5</v>
      </c>
      <c r="K69" s="217">
        <f>ROUND(I69*J69,2)</f>
        <v>0.6</v>
      </c>
      <c r="L69" s="187">
        <f>MIN($L$6,K69)</f>
        <v>0.6</v>
      </c>
      <c r="M69" s="124">
        <f>ROUND(L69*$H69,2)</f>
        <v>7.81</v>
      </c>
      <c r="N69" s="118"/>
      <c r="O69" s="209">
        <f t="shared" si="31"/>
        <v>2653.6</v>
      </c>
      <c r="P69" s="209">
        <f t="shared" si="31"/>
        <v>3361.03</v>
      </c>
      <c r="Q69" s="209">
        <f t="shared" si="31"/>
        <v>3361.03</v>
      </c>
      <c r="R69" s="209">
        <f t="shared" si="31"/>
        <v>2194.3000000000002</v>
      </c>
      <c r="S69" s="209">
        <f t="shared" si="31"/>
        <v>3361.03</v>
      </c>
      <c r="T69" s="209">
        <f t="shared" si="31"/>
        <v>3361.03</v>
      </c>
      <c r="U69" s="209">
        <f t="shared" si="31"/>
        <v>1947.5</v>
      </c>
      <c r="V69" s="209">
        <f t="shared" si="31"/>
        <v>0</v>
      </c>
      <c r="W69" s="209">
        <f t="shared" si="31"/>
        <v>0</v>
      </c>
    </row>
    <row r="70" spans="1:26" s="127" customFormat="1" ht="15.6" customHeight="1" x14ac:dyDescent="0.25">
      <c r="A70" s="294"/>
      <c r="B70" s="263" t="s">
        <v>99</v>
      </c>
      <c r="C70" s="245"/>
      <c r="D70" s="246"/>
      <c r="E70" s="247"/>
      <c r="F70" s="248"/>
      <c r="G70" s="232"/>
      <c r="H70" s="249"/>
      <c r="I70" s="249"/>
      <c r="J70" s="248"/>
      <c r="K70" s="249"/>
      <c r="L70" s="250"/>
      <c r="M70" s="264"/>
      <c r="N70" s="118"/>
      <c r="O70" s="234"/>
      <c r="P70" s="234"/>
      <c r="Q70" s="234"/>
      <c r="R70" s="234"/>
      <c r="S70" s="234"/>
      <c r="T70" s="234"/>
      <c r="U70" s="234"/>
      <c r="V70" s="234"/>
      <c r="W70" s="234"/>
    </row>
    <row r="71" spans="1:26" ht="15.6" customHeight="1" x14ac:dyDescent="0.25">
      <c r="A71" s="297" t="s">
        <v>222</v>
      </c>
      <c r="B71" s="189" t="s">
        <v>145</v>
      </c>
      <c r="C71" s="190" t="s">
        <v>84</v>
      </c>
      <c r="D71" s="191" t="s">
        <v>10</v>
      </c>
      <c r="E71" s="192">
        <v>4.83</v>
      </c>
      <c r="F71" s="193">
        <v>0.3</v>
      </c>
      <c r="G71" s="194" t="s">
        <v>108</v>
      </c>
      <c r="H71" s="195">
        <f t="shared" ref="H71:H79" si="32">ROUND(E71*(1-F71),2)</f>
        <v>3.38</v>
      </c>
      <c r="I71" s="195">
        <v>6.35</v>
      </c>
      <c r="J71" s="193">
        <v>0.5</v>
      </c>
      <c r="K71" s="195">
        <f t="shared" ref="K71:K79" si="33">ROUND(I71*J71,2)</f>
        <v>3.18</v>
      </c>
      <c r="L71" s="196">
        <f t="shared" ref="L71:L79" si="34">MIN($L$6,K71)</f>
        <v>3.18</v>
      </c>
      <c r="M71" s="123">
        <f t="shared" ref="M71:M79" si="35">ROUND(L71*$H71,2)</f>
        <v>10.75</v>
      </c>
      <c r="N71" s="118"/>
      <c r="O71" s="188">
        <f>ROUND(O$5*$M71,2)</f>
        <v>3652.53</v>
      </c>
      <c r="P71" s="188">
        <f t="shared" ref="P71:W71" si="36">ROUND(P$5*$M71,2)</f>
        <v>4626.26</v>
      </c>
      <c r="Q71" s="188">
        <f t="shared" si="36"/>
        <v>4626.26</v>
      </c>
      <c r="R71" s="188">
        <f t="shared" si="36"/>
        <v>3020.32</v>
      </c>
      <c r="S71" s="188">
        <f t="shared" si="36"/>
        <v>4626.26</v>
      </c>
      <c r="T71" s="188">
        <f t="shared" si="36"/>
        <v>4626.26</v>
      </c>
      <c r="U71" s="188">
        <f t="shared" si="36"/>
        <v>2680.62</v>
      </c>
      <c r="V71" s="188">
        <f t="shared" si="36"/>
        <v>0</v>
      </c>
      <c r="W71" s="188">
        <f t="shared" si="36"/>
        <v>0</v>
      </c>
      <c r="X71" s="121"/>
      <c r="Y71" s="121"/>
      <c r="Z71" s="121"/>
    </row>
    <row r="72" spans="1:26" ht="15.6" customHeight="1" x14ac:dyDescent="0.25">
      <c r="A72" s="297" t="s">
        <v>222</v>
      </c>
      <c r="B72" s="189" t="s">
        <v>146</v>
      </c>
      <c r="C72" s="190" t="s">
        <v>85</v>
      </c>
      <c r="D72" s="191" t="s">
        <v>10</v>
      </c>
      <c r="E72" s="192">
        <v>6.94</v>
      </c>
      <c r="F72" s="193">
        <v>0.3</v>
      </c>
      <c r="G72" s="194" t="s">
        <v>107</v>
      </c>
      <c r="H72" s="195">
        <f>ROUND(E72*(1-F72),2)</f>
        <v>4.8600000000000003</v>
      </c>
      <c r="I72" s="195">
        <v>6.35</v>
      </c>
      <c r="J72" s="193">
        <v>0.5</v>
      </c>
      <c r="K72" s="195">
        <f t="shared" si="33"/>
        <v>3.18</v>
      </c>
      <c r="L72" s="196">
        <f t="shared" si="34"/>
        <v>3.18</v>
      </c>
      <c r="M72" s="123">
        <f t="shared" si="35"/>
        <v>15.45</v>
      </c>
      <c r="N72" s="118"/>
      <c r="O72" s="188">
        <f t="shared" ref="O72:W79" si="37">ROUND(O$5*$M72,2)</f>
        <v>5249.45</v>
      </c>
      <c r="P72" s="188">
        <f t="shared" si="37"/>
        <v>6648.91</v>
      </c>
      <c r="Q72" s="188">
        <f t="shared" si="37"/>
        <v>6648.91</v>
      </c>
      <c r="R72" s="188">
        <f t="shared" si="37"/>
        <v>4340.83</v>
      </c>
      <c r="S72" s="188">
        <f t="shared" si="37"/>
        <v>6648.91</v>
      </c>
      <c r="T72" s="188">
        <f t="shared" si="37"/>
        <v>6648.91</v>
      </c>
      <c r="U72" s="188">
        <f t="shared" si="37"/>
        <v>3852.61</v>
      </c>
      <c r="V72" s="188">
        <f t="shared" si="37"/>
        <v>0</v>
      </c>
      <c r="W72" s="188">
        <f t="shared" si="37"/>
        <v>0</v>
      </c>
    </row>
    <row r="73" spans="1:26" ht="15.6" customHeight="1" x14ac:dyDescent="0.25">
      <c r="A73" s="297" t="s">
        <v>222</v>
      </c>
      <c r="B73" s="189" t="s">
        <v>86</v>
      </c>
      <c r="C73" s="190" t="s">
        <v>87</v>
      </c>
      <c r="D73" s="191" t="s">
        <v>10</v>
      </c>
      <c r="E73" s="192">
        <v>2.33</v>
      </c>
      <c r="F73" s="193">
        <v>0.48</v>
      </c>
      <c r="G73" s="194" t="s">
        <v>106</v>
      </c>
      <c r="H73" s="195">
        <f t="shared" si="32"/>
        <v>1.21</v>
      </c>
      <c r="I73" s="195">
        <v>6.35</v>
      </c>
      <c r="J73" s="193">
        <v>0.5</v>
      </c>
      <c r="K73" s="195">
        <f t="shared" si="33"/>
        <v>3.18</v>
      </c>
      <c r="L73" s="196">
        <f t="shared" si="34"/>
        <v>3.18</v>
      </c>
      <c r="M73" s="123">
        <f t="shared" si="35"/>
        <v>3.85</v>
      </c>
      <c r="N73" s="118"/>
      <c r="O73" s="188">
        <f t="shared" si="37"/>
        <v>1308.1099999999999</v>
      </c>
      <c r="P73" s="188">
        <f t="shared" si="37"/>
        <v>1656.85</v>
      </c>
      <c r="Q73" s="188">
        <f t="shared" si="37"/>
        <v>1656.85</v>
      </c>
      <c r="R73" s="188">
        <f t="shared" si="37"/>
        <v>1081.7</v>
      </c>
      <c r="S73" s="188">
        <f t="shared" si="37"/>
        <v>1656.85</v>
      </c>
      <c r="T73" s="188">
        <f t="shared" si="37"/>
        <v>1656.85</v>
      </c>
      <c r="U73" s="188">
        <f t="shared" si="37"/>
        <v>960.04</v>
      </c>
      <c r="V73" s="188">
        <f t="shared" si="37"/>
        <v>0</v>
      </c>
      <c r="W73" s="188">
        <f t="shared" si="37"/>
        <v>0</v>
      </c>
    </row>
    <row r="74" spans="1:26" ht="15.6" customHeight="1" x14ac:dyDescent="0.25">
      <c r="A74" s="297" t="s">
        <v>222</v>
      </c>
      <c r="B74" s="189" t="s">
        <v>313</v>
      </c>
      <c r="C74" s="190" t="s">
        <v>147</v>
      </c>
      <c r="D74" s="191" t="s">
        <v>10</v>
      </c>
      <c r="E74" s="192">
        <v>8.51</v>
      </c>
      <c r="F74" s="193">
        <v>0.53</v>
      </c>
      <c r="G74" s="194" t="s">
        <v>106</v>
      </c>
      <c r="H74" s="195">
        <f t="shared" si="32"/>
        <v>4</v>
      </c>
      <c r="I74" s="195">
        <v>6.35</v>
      </c>
      <c r="J74" s="193">
        <v>0.5</v>
      </c>
      <c r="K74" s="195">
        <f t="shared" si="33"/>
        <v>3.18</v>
      </c>
      <c r="L74" s="196">
        <f>MIN($L$6,K74)</f>
        <v>3.18</v>
      </c>
      <c r="M74" s="123">
        <f>ROUND(L74*$H74,2)</f>
        <v>12.72</v>
      </c>
      <c r="N74" s="118"/>
      <c r="O74" s="188">
        <f t="shared" si="37"/>
        <v>4321.87</v>
      </c>
      <c r="P74" s="188">
        <f t="shared" si="37"/>
        <v>5474.05</v>
      </c>
      <c r="Q74" s="188">
        <f t="shared" si="37"/>
        <v>5474.05</v>
      </c>
      <c r="R74" s="188">
        <f t="shared" si="37"/>
        <v>3573.81</v>
      </c>
      <c r="S74" s="188">
        <f t="shared" si="37"/>
        <v>5474.05</v>
      </c>
      <c r="T74" s="188">
        <f t="shared" si="37"/>
        <v>5474.05</v>
      </c>
      <c r="U74" s="188">
        <f t="shared" si="37"/>
        <v>3171.86</v>
      </c>
      <c r="V74" s="188">
        <f t="shared" si="37"/>
        <v>0</v>
      </c>
      <c r="W74" s="188">
        <f t="shared" si="37"/>
        <v>0</v>
      </c>
    </row>
    <row r="75" spans="1:26" ht="15.6" customHeight="1" x14ac:dyDescent="0.25">
      <c r="A75" s="297" t="s">
        <v>222</v>
      </c>
      <c r="B75" s="189" t="s">
        <v>314</v>
      </c>
      <c r="C75" s="190" t="s">
        <v>88</v>
      </c>
      <c r="D75" s="191" t="s">
        <v>10</v>
      </c>
      <c r="E75" s="192">
        <v>10.29</v>
      </c>
      <c r="F75" s="193">
        <v>0.49</v>
      </c>
      <c r="G75" s="194" t="s">
        <v>106</v>
      </c>
      <c r="H75" s="195">
        <f t="shared" si="32"/>
        <v>5.25</v>
      </c>
      <c r="I75" s="195">
        <v>6.35</v>
      </c>
      <c r="J75" s="193">
        <v>0.5</v>
      </c>
      <c r="K75" s="195">
        <f t="shared" si="33"/>
        <v>3.18</v>
      </c>
      <c r="L75" s="196">
        <f t="shared" si="34"/>
        <v>3.18</v>
      </c>
      <c r="M75" s="123">
        <f>ROUND(L75*$H75,2)</f>
        <v>16.7</v>
      </c>
      <c r="N75" s="118"/>
      <c r="O75" s="188">
        <f t="shared" si="37"/>
        <v>5674.16</v>
      </c>
      <c r="P75" s="188">
        <f t="shared" si="37"/>
        <v>7186.85</v>
      </c>
      <c r="Q75" s="188">
        <f t="shared" si="37"/>
        <v>7186.85</v>
      </c>
      <c r="R75" s="188">
        <f t="shared" si="37"/>
        <v>4692.03</v>
      </c>
      <c r="S75" s="188">
        <f t="shared" si="37"/>
        <v>7186.85</v>
      </c>
      <c r="T75" s="188">
        <f t="shared" si="37"/>
        <v>7186.85</v>
      </c>
      <c r="U75" s="188">
        <f t="shared" si="37"/>
        <v>4164.3100000000004</v>
      </c>
      <c r="V75" s="188">
        <f t="shared" si="37"/>
        <v>0</v>
      </c>
      <c r="W75" s="188">
        <f t="shared" si="37"/>
        <v>0</v>
      </c>
    </row>
    <row r="76" spans="1:26" ht="15.6" customHeight="1" x14ac:dyDescent="0.25">
      <c r="A76" s="297" t="s">
        <v>222</v>
      </c>
      <c r="B76" s="189" t="s">
        <v>89</v>
      </c>
      <c r="C76" s="190" t="s">
        <v>90</v>
      </c>
      <c r="D76" s="191" t="s">
        <v>139</v>
      </c>
      <c r="E76" s="192">
        <v>3.81</v>
      </c>
      <c r="F76" s="193">
        <v>0.34</v>
      </c>
      <c r="G76" s="194" t="s">
        <v>106</v>
      </c>
      <c r="H76" s="195">
        <f t="shared" si="32"/>
        <v>2.5099999999999998</v>
      </c>
      <c r="I76" s="195">
        <v>6.35</v>
      </c>
      <c r="J76" s="193">
        <v>0.5</v>
      </c>
      <c r="K76" s="195">
        <f t="shared" si="33"/>
        <v>3.18</v>
      </c>
      <c r="L76" s="196">
        <f t="shared" si="34"/>
        <v>3.18</v>
      </c>
      <c r="M76" s="123">
        <f t="shared" si="35"/>
        <v>7.98</v>
      </c>
      <c r="N76" s="118"/>
      <c r="O76" s="188">
        <f t="shared" si="37"/>
        <v>2711.36</v>
      </c>
      <c r="P76" s="188">
        <f t="shared" si="37"/>
        <v>3434.19</v>
      </c>
      <c r="Q76" s="188">
        <f t="shared" si="37"/>
        <v>3434.19</v>
      </c>
      <c r="R76" s="188">
        <f t="shared" si="37"/>
        <v>2242.06</v>
      </c>
      <c r="S76" s="188">
        <f t="shared" si="37"/>
        <v>3434.19</v>
      </c>
      <c r="T76" s="188">
        <f t="shared" si="37"/>
        <v>3434.19</v>
      </c>
      <c r="U76" s="188">
        <f t="shared" si="37"/>
        <v>1989.89</v>
      </c>
      <c r="V76" s="188">
        <f t="shared" si="37"/>
        <v>0</v>
      </c>
      <c r="W76" s="188">
        <f t="shared" si="37"/>
        <v>0</v>
      </c>
      <c r="X76" s="122"/>
      <c r="Y76" s="122"/>
      <c r="Z76" s="122"/>
    </row>
    <row r="77" spans="1:26" ht="15.6" customHeight="1" x14ac:dyDescent="0.25">
      <c r="A77" s="297" t="s">
        <v>222</v>
      </c>
      <c r="B77" s="189" t="s">
        <v>91</v>
      </c>
      <c r="C77" s="190" t="s">
        <v>92</v>
      </c>
      <c r="D77" s="191" t="s">
        <v>10</v>
      </c>
      <c r="E77" s="192">
        <v>9.24</v>
      </c>
      <c r="F77" s="193">
        <v>0.36</v>
      </c>
      <c r="G77" s="194" t="s">
        <v>106</v>
      </c>
      <c r="H77" s="195">
        <f>ROUND(E77*(1-F77),2)</f>
        <v>5.91</v>
      </c>
      <c r="I77" s="195">
        <v>6.35</v>
      </c>
      <c r="J77" s="193">
        <v>0.5</v>
      </c>
      <c r="K77" s="195">
        <f t="shared" si="33"/>
        <v>3.18</v>
      </c>
      <c r="L77" s="196">
        <f>MIN($L$6,K77)</f>
        <v>3.18</v>
      </c>
      <c r="M77" s="123">
        <f t="shared" si="35"/>
        <v>18.79</v>
      </c>
      <c r="N77" s="118"/>
      <c r="O77" s="188">
        <f t="shared" si="37"/>
        <v>6384.28</v>
      </c>
      <c r="P77" s="188">
        <f t="shared" si="37"/>
        <v>8086.28</v>
      </c>
      <c r="Q77" s="188">
        <f t="shared" si="37"/>
        <v>8086.28</v>
      </c>
      <c r="R77" s="188">
        <f t="shared" si="37"/>
        <v>5279.24</v>
      </c>
      <c r="S77" s="188">
        <f t="shared" si="37"/>
        <v>8086.28</v>
      </c>
      <c r="T77" s="188">
        <f t="shared" si="37"/>
        <v>8086.28</v>
      </c>
      <c r="U77" s="188">
        <f t="shared" si="37"/>
        <v>4685.47</v>
      </c>
      <c r="V77" s="188">
        <f t="shared" si="37"/>
        <v>0</v>
      </c>
      <c r="W77" s="188">
        <f t="shared" si="37"/>
        <v>0</v>
      </c>
      <c r="X77" s="121"/>
      <c r="Y77" s="121"/>
      <c r="Z77" s="121"/>
    </row>
    <row r="78" spans="1:26" ht="15.6" customHeight="1" x14ac:dyDescent="0.25">
      <c r="A78" s="297" t="s">
        <v>222</v>
      </c>
      <c r="B78" s="201" t="s">
        <v>311</v>
      </c>
      <c r="C78" s="202" t="s">
        <v>93</v>
      </c>
      <c r="D78" s="203" t="s">
        <v>10</v>
      </c>
      <c r="E78" s="204">
        <v>5</v>
      </c>
      <c r="F78" s="205">
        <v>0.3</v>
      </c>
      <c r="G78" s="206" t="s">
        <v>107</v>
      </c>
      <c r="H78" s="207">
        <f t="shared" si="32"/>
        <v>3.5</v>
      </c>
      <c r="I78" s="207">
        <v>6.35</v>
      </c>
      <c r="J78" s="205">
        <v>0.5</v>
      </c>
      <c r="K78" s="207">
        <f t="shared" si="33"/>
        <v>3.18</v>
      </c>
      <c r="L78" s="208">
        <f t="shared" si="34"/>
        <v>3.18</v>
      </c>
      <c r="M78" s="126">
        <f>ROUND(L78*$H78,2)</f>
        <v>11.13</v>
      </c>
      <c r="N78" s="118"/>
      <c r="O78" s="188">
        <f t="shared" si="37"/>
        <v>3781.64</v>
      </c>
      <c r="P78" s="188">
        <f t="shared" si="37"/>
        <v>4789.8</v>
      </c>
      <c r="Q78" s="188">
        <f>ROUND(Q$5*$M78,2)</f>
        <v>4789.8</v>
      </c>
      <c r="R78" s="188">
        <f t="shared" si="37"/>
        <v>3127.08</v>
      </c>
      <c r="S78" s="188">
        <f t="shared" si="37"/>
        <v>4789.8</v>
      </c>
      <c r="T78" s="188">
        <f t="shared" si="37"/>
        <v>4789.8</v>
      </c>
      <c r="U78" s="188">
        <f t="shared" si="37"/>
        <v>2775.38</v>
      </c>
      <c r="V78" s="188">
        <f t="shared" si="37"/>
        <v>0</v>
      </c>
      <c r="W78" s="188">
        <f t="shared" si="37"/>
        <v>0</v>
      </c>
    </row>
    <row r="79" spans="1:26" ht="15.6" customHeight="1" thickBot="1" x14ac:dyDescent="0.3">
      <c r="A79" s="298" t="s">
        <v>222</v>
      </c>
      <c r="B79" s="180" t="s">
        <v>148</v>
      </c>
      <c r="C79" s="213" t="s">
        <v>149</v>
      </c>
      <c r="D79" s="224" t="s">
        <v>10</v>
      </c>
      <c r="E79" s="214">
        <v>1.95</v>
      </c>
      <c r="F79" s="215">
        <v>0.3</v>
      </c>
      <c r="G79" s="216" t="s">
        <v>107</v>
      </c>
      <c r="H79" s="217">
        <f t="shared" si="32"/>
        <v>1.37</v>
      </c>
      <c r="I79" s="217">
        <v>6.35</v>
      </c>
      <c r="J79" s="215">
        <v>0.5</v>
      </c>
      <c r="K79" s="217">
        <f t="shared" si="33"/>
        <v>3.18</v>
      </c>
      <c r="L79" s="187">
        <f t="shared" si="34"/>
        <v>3.18</v>
      </c>
      <c r="M79" s="124">
        <f t="shared" si="35"/>
        <v>4.3600000000000003</v>
      </c>
      <c r="N79" s="118"/>
      <c r="O79" s="209">
        <f t="shared" si="37"/>
        <v>1481.4</v>
      </c>
      <c r="P79" s="209">
        <f t="shared" si="37"/>
        <v>1876.33</v>
      </c>
      <c r="Q79" s="209">
        <f t="shared" si="37"/>
        <v>1876.33</v>
      </c>
      <c r="R79" s="209">
        <f t="shared" si="37"/>
        <v>1224.99</v>
      </c>
      <c r="S79" s="209">
        <f t="shared" si="37"/>
        <v>1876.33</v>
      </c>
      <c r="T79" s="209">
        <f t="shared" si="37"/>
        <v>1876.33</v>
      </c>
      <c r="U79" s="209">
        <f t="shared" si="37"/>
        <v>1087.21</v>
      </c>
      <c r="V79" s="209">
        <f t="shared" si="37"/>
        <v>0</v>
      </c>
      <c r="W79" s="209">
        <f t="shared" si="37"/>
        <v>0</v>
      </c>
    </row>
    <row r="80" spans="1:26" s="127" customFormat="1" ht="15.6" customHeight="1" x14ac:dyDescent="0.25">
      <c r="A80" s="294"/>
      <c r="B80" s="288" t="s">
        <v>94</v>
      </c>
      <c r="C80" s="236"/>
      <c r="D80" s="237"/>
      <c r="E80" s="238"/>
      <c r="F80" s="239"/>
      <c r="G80" s="240"/>
      <c r="H80" s="241"/>
      <c r="I80" s="241"/>
      <c r="J80" s="239"/>
      <c r="K80" s="241"/>
      <c r="L80" s="242"/>
      <c r="M80" s="265"/>
      <c r="N80" s="118"/>
      <c r="O80" s="234"/>
      <c r="P80" s="234"/>
      <c r="Q80" s="234"/>
      <c r="R80" s="234"/>
      <c r="S80" s="234"/>
      <c r="T80" s="234"/>
      <c r="U80" s="234"/>
      <c r="V80" s="234"/>
      <c r="W80" s="234"/>
    </row>
    <row r="81" spans="1:23" ht="15.6" customHeight="1" x14ac:dyDescent="0.25">
      <c r="A81" s="297" t="s">
        <v>222</v>
      </c>
      <c r="B81" s="189" t="s">
        <v>150</v>
      </c>
      <c r="C81" s="190" t="s">
        <v>95</v>
      </c>
      <c r="D81" s="191" t="s">
        <v>10</v>
      </c>
      <c r="E81" s="192">
        <v>12.13</v>
      </c>
      <c r="F81" s="193">
        <v>0.4</v>
      </c>
      <c r="G81" s="194" t="s">
        <v>107</v>
      </c>
      <c r="H81" s="195">
        <f>ROUND(E81*(1-F81),2)</f>
        <v>7.28</v>
      </c>
      <c r="I81" s="195">
        <v>3.39</v>
      </c>
      <c r="J81" s="193">
        <v>0.5</v>
      </c>
      <c r="K81" s="195">
        <f>ROUND(I81*J81,2)</f>
        <v>1.7</v>
      </c>
      <c r="L81" s="196">
        <f>MIN($L$6,K81)</f>
        <v>1.7</v>
      </c>
      <c r="M81" s="123">
        <f>ROUND(L81*$H81,2)</f>
        <v>12.38</v>
      </c>
      <c r="N81" s="118"/>
      <c r="O81" s="188">
        <f>ROUND(O$5*$M81,2)</f>
        <v>4206.3500000000004</v>
      </c>
      <c r="P81" s="188">
        <f t="shared" ref="P81:W81" si="38">ROUND(P$5*$M81,2)</f>
        <v>5327.73</v>
      </c>
      <c r="Q81" s="188">
        <f t="shared" si="38"/>
        <v>5327.73</v>
      </c>
      <c r="R81" s="188">
        <f t="shared" si="38"/>
        <v>3478.28</v>
      </c>
      <c r="S81" s="188">
        <f t="shared" si="38"/>
        <v>5327.73</v>
      </c>
      <c r="T81" s="188">
        <f t="shared" si="38"/>
        <v>5327.73</v>
      </c>
      <c r="U81" s="188">
        <f t="shared" si="38"/>
        <v>3087.08</v>
      </c>
      <c r="V81" s="188">
        <f t="shared" si="38"/>
        <v>0</v>
      </c>
      <c r="W81" s="188">
        <f t="shared" si="38"/>
        <v>0</v>
      </c>
    </row>
    <row r="82" spans="1:23" ht="15.6" customHeight="1" x14ac:dyDescent="0.25">
      <c r="A82" s="297" t="s">
        <v>222</v>
      </c>
      <c r="B82" s="189" t="s">
        <v>151</v>
      </c>
      <c r="C82" s="218" t="s">
        <v>96</v>
      </c>
      <c r="D82" s="219" t="s">
        <v>152</v>
      </c>
      <c r="E82" s="220">
        <v>27.15</v>
      </c>
      <c r="F82" s="221">
        <v>0.35</v>
      </c>
      <c r="G82" s="222" t="s">
        <v>106</v>
      </c>
      <c r="H82" s="223">
        <f>ROUND(E82*(1-F82),2)</f>
        <v>17.649999999999999</v>
      </c>
      <c r="I82" s="223">
        <v>3.39</v>
      </c>
      <c r="J82" s="221">
        <v>0.5</v>
      </c>
      <c r="K82" s="223">
        <f>ROUND(I82*J82,2)</f>
        <v>1.7</v>
      </c>
      <c r="L82" s="197">
        <f>MIN($L$6,K82)</f>
        <v>1.7</v>
      </c>
      <c r="M82" s="120">
        <f>ROUND(L82*$H82,2)</f>
        <v>30.01</v>
      </c>
      <c r="N82" s="118"/>
      <c r="O82" s="188">
        <f t="shared" ref="O82:W83" si="39">ROUND(O$5*$M82,2)</f>
        <v>10196.5</v>
      </c>
      <c r="P82" s="188">
        <f t="shared" si="39"/>
        <v>12914.8</v>
      </c>
      <c r="Q82" s="188">
        <f t="shared" si="39"/>
        <v>12914.8</v>
      </c>
      <c r="R82" s="188">
        <f t="shared" si="39"/>
        <v>8431.61</v>
      </c>
      <c r="S82" s="188">
        <f t="shared" si="39"/>
        <v>12914.8</v>
      </c>
      <c r="T82" s="188">
        <f t="shared" si="39"/>
        <v>12914.8</v>
      </c>
      <c r="U82" s="188">
        <f t="shared" si="39"/>
        <v>7483.29</v>
      </c>
      <c r="V82" s="188">
        <f t="shared" si="39"/>
        <v>0</v>
      </c>
      <c r="W82" s="188">
        <f t="shared" si="39"/>
        <v>0</v>
      </c>
    </row>
    <row r="83" spans="1:23" ht="15.6" customHeight="1" thickBot="1" x14ac:dyDescent="0.3">
      <c r="A83" s="296" t="s">
        <v>222</v>
      </c>
      <c r="B83" s="199" t="s">
        <v>153</v>
      </c>
      <c r="C83" s="181" t="s">
        <v>154</v>
      </c>
      <c r="D83" s="182" t="s">
        <v>139</v>
      </c>
      <c r="E83" s="183">
        <v>1.45</v>
      </c>
      <c r="F83" s="184">
        <v>0.3</v>
      </c>
      <c r="G83" s="185" t="s">
        <v>107</v>
      </c>
      <c r="H83" s="186">
        <f>ROUND(E83*(1-F83),2)</f>
        <v>1.02</v>
      </c>
      <c r="I83" s="186">
        <v>3.39</v>
      </c>
      <c r="J83" s="184">
        <v>0.5</v>
      </c>
      <c r="K83" s="186">
        <f>ROUND(I83*J83,2)</f>
        <v>1.7</v>
      </c>
      <c r="L83" s="200">
        <f>MIN($L$6,K83)</f>
        <v>1.7</v>
      </c>
      <c r="M83" s="117">
        <f>ROUND(L83*$H83,2)</f>
        <v>1.73</v>
      </c>
      <c r="N83" s="118"/>
      <c r="O83" s="209">
        <f t="shared" si="39"/>
        <v>587.79999999999995</v>
      </c>
      <c r="P83" s="209">
        <f t="shared" si="39"/>
        <v>744.51</v>
      </c>
      <c r="Q83" s="209">
        <f t="shared" si="39"/>
        <v>744.51</v>
      </c>
      <c r="R83" s="209">
        <f t="shared" si="39"/>
        <v>486.06</v>
      </c>
      <c r="S83" s="209">
        <f t="shared" si="39"/>
        <v>744.51</v>
      </c>
      <c r="T83" s="209">
        <f t="shared" si="39"/>
        <v>744.51</v>
      </c>
      <c r="U83" s="209">
        <f t="shared" si="39"/>
        <v>431.39</v>
      </c>
      <c r="V83" s="209">
        <f t="shared" si="39"/>
        <v>0</v>
      </c>
      <c r="W83" s="209">
        <f t="shared" si="39"/>
        <v>0</v>
      </c>
    </row>
    <row r="84" spans="1:23" ht="15.6" customHeight="1" x14ac:dyDescent="0.25">
      <c r="B84" s="127"/>
      <c r="C84" s="128"/>
      <c r="D84" s="115"/>
      <c r="E84" s="118"/>
      <c r="F84" s="116"/>
      <c r="G84" s="115"/>
      <c r="H84" s="118"/>
      <c r="I84" s="118"/>
      <c r="J84" s="129"/>
      <c r="K84" s="118"/>
      <c r="L84" s="115"/>
      <c r="M84" s="115"/>
      <c r="O84" s="127"/>
      <c r="P84" s="127"/>
      <c r="Q84" s="127"/>
      <c r="R84" s="127"/>
      <c r="S84" s="127"/>
      <c r="T84" s="127"/>
      <c r="U84" s="127"/>
      <c r="V84" s="127"/>
      <c r="W84" s="127"/>
    </row>
    <row r="85" spans="1:23" ht="15.6" customHeight="1" x14ac:dyDescent="0.25">
      <c r="A85" s="290" t="s">
        <v>215</v>
      </c>
      <c r="C85" s="128"/>
      <c r="D85" s="115"/>
      <c r="E85" s="118"/>
      <c r="F85" s="116"/>
      <c r="G85" s="115"/>
      <c r="H85" s="118"/>
      <c r="I85" s="118"/>
      <c r="J85" s="129"/>
      <c r="K85" s="118"/>
      <c r="L85" s="115"/>
      <c r="M85" s="115"/>
      <c r="O85" s="127"/>
      <c r="P85" s="127"/>
      <c r="Q85" s="127"/>
      <c r="R85" s="127"/>
      <c r="S85" s="127"/>
      <c r="T85" s="127"/>
      <c r="U85" s="127"/>
      <c r="V85" s="127"/>
      <c r="W85" s="127"/>
    </row>
    <row r="86" spans="1:23" ht="15.6" customHeight="1" x14ac:dyDescent="0.25">
      <c r="A86" s="291" t="s">
        <v>281</v>
      </c>
      <c r="C86" s="128"/>
      <c r="D86" s="115"/>
      <c r="E86" s="118"/>
      <c r="F86" s="116"/>
      <c r="G86" s="115"/>
      <c r="H86" s="118"/>
      <c r="I86" s="118"/>
      <c r="J86" s="129"/>
      <c r="K86" s="118"/>
      <c r="L86" s="115"/>
      <c r="M86" s="115"/>
      <c r="O86" s="127"/>
      <c r="P86" s="127"/>
      <c r="Q86" s="127"/>
      <c r="R86" s="127"/>
      <c r="S86" s="127"/>
      <c r="T86" s="127"/>
      <c r="U86" s="127"/>
      <c r="V86" s="127"/>
      <c r="W86" s="127"/>
    </row>
    <row r="87" spans="1:23" ht="15.6" customHeight="1" x14ac:dyDescent="0.25">
      <c r="A87" s="292" t="s">
        <v>282</v>
      </c>
      <c r="C87" s="128"/>
      <c r="D87" s="115"/>
      <c r="E87" s="118"/>
      <c r="F87" s="116"/>
      <c r="G87" s="115"/>
      <c r="H87" s="118"/>
      <c r="I87" s="118"/>
      <c r="J87" s="129"/>
      <c r="K87" s="118"/>
      <c r="L87" s="115"/>
      <c r="M87" s="115"/>
      <c r="O87" s="127"/>
      <c r="P87" s="127"/>
      <c r="Q87" s="127"/>
      <c r="R87" s="127"/>
      <c r="S87" s="127"/>
      <c r="T87" s="127"/>
      <c r="U87" s="127"/>
      <c r="V87" s="127"/>
      <c r="W87" s="127"/>
    </row>
    <row r="88" spans="1:23" ht="15.6" customHeight="1" x14ac:dyDescent="0.25">
      <c r="A88" s="292" t="s">
        <v>283</v>
      </c>
      <c r="C88" s="128"/>
      <c r="D88" s="115"/>
      <c r="E88" s="118"/>
      <c r="F88" s="129"/>
      <c r="G88" s="115"/>
      <c r="H88" s="118"/>
      <c r="I88" s="118"/>
      <c r="J88" s="129"/>
      <c r="K88" s="118"/>
      <c r="L88" s="115"/>
      <c r="M88" s="115"/>
      <c r="O88" s="127"/>
      <c r="P88" s="127"/>
      <c r="Q88" s="127"/>
      <c r="R88" s="127"/>
      <c r="S88" s="127"/>
      <c r="T88" s="127"/>
      <c r="U88" s="127"/>
      <c r="V88" s="127"/>
      <c r="W88" s="127"/>
    </row>
    <row r="89" spans="1:23" ht="15.95" customHeight="1" x14ac:dyDescent="0.25">
      <c r="B89" s="127"/>
      <c r="C89" s="128"/>
      <c r="D89" s="115"/>
      <c r="E89" s="118"/>
      <c r="F89" s="129"/>
      <c r="G89" s="115"/>
      <c r="H89" s="118"/>
      <c r="I89" s="118"/>
      <c r="J89" s="129"/>
      <c r="K89" s="118"/>
      <c r="L89" s="115"/>
      <c r="M89" s="115"/>
      <c r="O89" s="127"/>
      <c r="P89" s="127"/>
      <c r="Q89" s="127"/>
      <c r="R89" s="127"/>
      <c r="S89" s="127"/>
      <c r="T89" s="127"/>
      <c r="U89" s="127"/>
      <c r="V89" s="127"/>
      <c r="W89" s="127"/>
    </row>
    <row r="90" spans="1:23" ht="15.95" customHeight="1" x14ac:dyDescent="0.25"/>
  </sheetData>
  <sheetProtection algorithmName="SHA-512" hashValue="onbeury1lQKp3t5o63xlwZ5hCb+tLI86QtIv/V/hSHqpi+T4TVQUR+dhvvHLjjGGt2uxiEy9aRQgsl6MGzYAqg==" saltValue="CmTLH1RZSSXXUhSeaMbzOA==" spinCount="100000" sheet="1" objects="1" scenarios="1" selectLockedCells="1" selectUnlockedCells="1"/>
  <mergeCells count="7">
    <mergeCell ref="O1:W1"/>
    <mergeCell ref="A1:J5"/>
    <mergeCell ref="A6:K6"/>
    <mergeCell ref="K3:N3"/>
    <mergeCell ref="K4:N4"/>
    <mergeCell ref="K5:N5"/>
    <mergeCell ref="K1:N2"/>
  </mergeCells>
  <printOptions horizontalCentered="1"/>
  <pageMargins left="0.25" right="0.25" top="0.75" bottom="0.75" header="0.3" footer="0.3"/>
  <pageSetup paperSize="17" scale="35" fitToHeight="0" orientation="portrait" r:id="rId1"/>
  <headerFooter alignWithMargins="0">
    <oddHeader>&amp;C&amp;14Land Use / Vehicle-Mile Equivalency Table (LUVMET)</oddHeader>
    <oddFooter>&amp;LCity of Round Rock Roadway Impact Fees&amp;CDRAFT 07-11-2018&amp;RBased on ITE 10th Edition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35470-71B7-4021-A6AA-657191511820}">
  <sheetPr codeName="Sheet6">
    <tabColor theme="0" tint="-0.249977111117893"/>
    <pageSetUpPr fitToPage="1"/>
  </sheetPr>
  <dimension ref="A1:AA103"/>
  <sheetViews>
    <sheetView showGridLines="0" showRowColHeaders="0" view="pageBreakPreview" zoomScaleNormal="100" zoomScaleSheetLayoutView="100" workbookViewId="0">
      <pane xSplit="2" ySplit="7" topLeftCell="C8" activePane="bottomRight" state="frozen"/>
      <selection pane="topRight" activeCell="C1" sqref="C1"/>
      <selection pane="bottomLeft" activeCell="A8" sqref="A8"/>
      <selection pane="bottomRight" activeCell="C8" sqref="C8"/>
    </sheetView>
  </sheetViews>
  <sheetFormatPr defaultRowHeight="14.25" x14ac:dyDescent="0.2"/>
  <cols>
    <col min="1" max="1" width="28.28515625" style="293" customWidth="1"/>
    <col min="2" max="2" width="48.5703125" style="8" bestFit="1" customWidth="1"/>
    <col min="3" max="3" width="6.140625" style="8" customWidth="1"/>
    <col min="4" max="4" width="19.85546875" style="8" customWidth="1"/>
    <col min="5" max="5" width="7.7109375" style="8" customWidth="1"/>
    <col min="6" max="6" width="5.85546875" style="12" customWidth="1"/>
    <col min="7" max="7" width="7.7109375" style="8" customWidth="1"/>
    <col min="8" max="8" width="8.140625" style="9" customWidth="1"/>
    <col min="9" max="9" width="8.85546875" style="10" customWidth="1"/>
    <col min="10" max="10" width="6.140625" style="11" customWidth="1"/>
    <col min="11" max="11" width="9.7109375" style="9" customWidth="1"/>
    <col min="12" max="12" width="8.7109375" style="10" customWidth="1"/>
    <col min="13" max="13" width="9.28515625" style="10" customWidth="1"/>
    <col min="14" max="14" width="8.140625" style="10" customWidth="1"/>
    <col min="15" max="15" width="12.7109375" style="10" customWidth="1"/>
    <col min="16" max="16" width="12.7109375" style="11" customWidth="1"/>
    <col min="17" max="17" width="12.7109375" style="10" customWidth="1"/>
    <col min="18" max="20" width="12.7109375" style="9" customWidth="1"/>
    <col min="21" max="23" width="12.7109375" style="8" customWidth="1"/>
    <col min="24" max="145" width="9.140625" style="8" customWidth="1"/>
    <col min="146" max="219" width="9.140625" style="8"/>
    <col min="220" max="221" width="1.140625" style="8" customWidth="1"/>
    <col min="222" max="222" width="36.28515625" style="8" customWidth="1"/>
    <col min="223" max="223" width="9" style="8" customWidth="1"/>
    <col min="224" max="224" width="0" style="8" hidden="1" customWidth="1"/>
    <col min="225" max="225" width="19.85546875" style="8" customWidth="1"/>
    <col min="226" max="226" width="7.85546875" style="8" customWidth="1"/>
    <col min="227" max="227" width="5.85546875" style="8" customWidth="1"/>
    <col min="228" max="228" width="7.140625" style="8" customWidth="1"/>
    <col min="229" max="229" width="8" style="8" customWidth="1"/>
    <col min="230" max="230" width="9.140625" style="8"/>
    <col min="231" max="231" width="6.140625" style="8" customWidth="1"/>
    <col min="232" max="234" width="8.140625" style="8" customWidth="1"/>
    <col min="235" max="235" width="9.140625" style="8"/>
    <col min="236" max="239" width="10.5703125" style="8" customWidth="1"/>
    <col min="240" max="243" width="10.85546875" style="8" customWidth="1"/>
    <col min="244" max="475" width="9.140625" style="8"/>
    <col min="476" max="477" width="1.140625" style="8" customWidth="1"/>
    <col min="478" max="478" width="36.28515625" style="8" customWidth="1"/>
    <col min="479" max="479" width="9" style="8" customWidth="1"/>
    <col min="480" max="480" width="0" style="8" hidden="1" customWidth="1"/>
    <col min="481" max="481" width="19.85546875" style="8" customWidth="1"/>
    <col min="482" max="482" width="7.85546875" style="8" customWidth="1"/>
    <col min="483" max="483" width="5.85546875" style="8" customWidth="1"/>
    <col min="484" max="484" width="7.140625" style="8" customWidth="1"/>
    <col min="485" max="485" width="8" style="8" customWidth="1"/>
    <col min="486" max="486" width="9.140625" style="8"/>
    <col min="487" max="487" width="6.140625" style="8" customWidth="1"/>
    <col min="488" max="490" width="8.140625" style="8" customWidth="1"/>
    <col min="491" max="491" width="9.140625" style="8"/>
    <col min="492" max="495" width="10.5703125" style="8" customWidth="1"/>
    <col min="496" max="499" width="10.85546875" style="8" customWidth="1"/>
    <col min="500" max="731" width="9.140625" style="8"/>
    <col min="732" max="733" width="1.140625" style="8" customWidth="1"/>
    <col min="734" max="734" width="36.28515625" style="8" customWidth="1"/>
    <col min="735" max="735" width="9" style="8" customWidth="1"/>
    <col min="736" max="736" width="0" style="8" hidden="1" customWidth="1"/>
    <col min="737" max="737" width="19.85546875" style="8" customWidth="1"/>
    <col min="738" max="738" width="7.85546875" style="8" customWidth="1"/>
    <col min="739" max="739" width="5.85546875" style="8" customWidth="1"/>
    <col min="740" max="740" width="7.140625" style="8" customWidth="1"/>
    <col min="741" max="741" width="8" style="8" customWidth="1"/>
    <col min="742" max="742" width="9.140625" style="8"/>
    <col min="743" max="743" width="6.140625" style="8" customWidth="1"/>
    <col min="744" max="746" width="8.140625" style="8" customWidth="1"/>
    <col min="747" max="747" width="9.140625" style="8"/>
    <col min="748" max="751" width="10.5703125" style="8" customWidth="1"/>
    <col min="752" max="755" width="10.85546875" style="8" customWidth="1"/>
    <col min="756" max="987" width="9.140625" style="8"/>
    <col min="988" max="989" width="1.140625" style="8" customWidth="1"/>
    <col min="990" max="990" width="36.28515625" style="8" customWidth="1"/>
    <col min="991" max="991" width="9" style="8" customWidth="1"/>
    <col min="992" max="992" width="0" style="8" hidden="1" customWidth="1"/>
    <col min="993" max="993" width="19.85546875" style="8" customWidth="1"/>
    <col min="994" max="994" width="7.85546875" style="8" customWidth="1"/>
    <col min="995" max="995" width="5.85546875" style="8" customWidth="1"/>
    <col min="996" max="996" width="7.140625" style="8" customWidth="1"/>
    <col min="997" max="997" width="8" style="8" customWidth="1"/>
    <col min="998" max="998" width="9.140625" style="8"/>
    <col min="999" max="999" width="6.140625" style="8" customWidth="1"/>
    <col min="1000" max="1002" width="8.140625" style="8" customWidth="1"/>
    <col min="1003" max="1003" width="9.140625" style="8"/>
    <col min="1004" max="1007" width="10.5703125" style="8" customWidth="1"/>
    <col min="1008" max="1011" width="10.85546875" style="8" customWidth="1"/>
    <col min="1012" max="1243" width="9.140625" style="8"/>
    <col min="1244" max="1245" width="1.140625" style="8" customWidth="1"/>
    <col min="1246" max="1246" width="36.28515625" style="8" customWidth="1"/>
    <col min="1247" max="1247" width="9" style="8" customWidth="1"/>
    <col min="1248" max="1248" width="0" style="8" hidden="1" customWidth="1"/>
    <col min="1249" max="1249" width="19.85546875" style="8" customWidth="1"/>
    <col min="1250" max="1250" width="7.85546875" style="8" customWidth="1"/>
    <col min="1251" max="1251" width="5.85546875" style="8" customWidth="1"/>
    <col min="1252" max="1252" width="7.140625" style="8" customWidth="1"/>
    <col min="1253" max="1253" width="8" style="8" customWidth="1"/>
    <col min="1254" max="1254" width="9.140625" style="8"/>
    <col min="1255" max="1255" width="6.140625" style="8" customWidth="1"/>
    <col min="1256" max="1258" width="8.140625" style="8" customWidth="1"/>
    <col min="1259" max="1259" width="9.140625" style="8"/>
    <col min="1260" max="1263" width="10.5703125" style="8" customWidth="1"/>
    <col min="1264" max="1267" width="10.85546875" style="8" customWidth="1"/>
    <col min="1268" max="1499" width="9.140625" style="8"/>
    <col min="1500" max="1501" width="1.140625" style="8" customWidth="1"/>
    <col min="1502" max="1502" width="36.28515625" style="8" customWidth="1"/>
    <col min="1503" max="1503" width="9" style="8" customWidth="1"/>
    <col min="1504" max="1504" width="0" style="8" hidden="1" customWidth="1"/>
    <col min="1505" max="1505" width="19.85546875" style="8" customWidth="1"/>
    <col min="1506" max="1506" width="7.85546875" style="8" customWidth="1"/>
    <col min="1507" max="1507" width="5.85546875" style="8" customWidth="1"/>
    <col min="1508" max="1508" width="7.140625" style="8" customWidth="1"/>
    <col min="1509" max="1509" width="8" style="8" customWidth="1"/>
    <col min="1510" max="1510" width="9.140625" style="8"/>
    <col min="1511" max="1511" width="6.140625" style="8" customWidth="1"/>
    <col min="1512" max="1514" width="8.140625" style="8" customWidth="1"/>
    <col min="1515" max="1515" width="9.140625" style="8"/>
    <col min="1516" max="1519" width="10.5703125" style="8" customWidth="1"/>
    <col min="1520" max="1523" width="10.85546875" style="8" customWidth="1"/>
    <col min="1524" max="1755" width="9.140625" style="8"/>
    <col min="1756" max="1757" width="1.140625" style="8" customWidth="1"/>
    <col min="1758" max="1758" width="36.28515625" style="8" customWidth="1"/>
    <col min="1759" max="1759" width="9" style="8" customWidth="1"/>
    <col min="1760" max="1760" width="0" style="8" hidden="1" customWidth="1"/>
    <col min="1761" max="1761" width="19.85546875" style="8" customWidth="1"/>
    <col min="1762" max="1762" width="7.85546875" style="8" customWidth="1"/>
    <col min="1763" max="1763" width="5.85546875" style="8" customWidth="1"/>
    <col min="1764" max="1764" width="7.140625" style="8" customWidth="1"/>
    <col min="1765" max="1765" width="8" style="8" customWidth="1"/>
    <col min="1766" max="1766" width="9.140625" style="8"/>
    <col min="1767" max="1767" width="6.140625" style="8" customWidth="1"/>
    <col min="1768" max="1770" width="8.140625" style="8" customWidth="1"/>
    <col min="1771" max="1771" width="9.140625" style="8"/>
    <col min="1772" max="1775" width="10.5703125" style="8" customWidth="1"/>
    <col min="1776" max="1779" width="10.85546875" style="8" customWidth="1"/>
    <col min="1780" max="2011" width="9.140625" style="8"/>
    <col min="2012" max="2013" width="1.140625" style="8" customWidth="1"/>
    <col min="2014" max="2014" width="36.28515625" style="8" customWidth="1"/>
    <col min="2015" max="2015" width="9" style="8" customWidth="1"/>
    <col min="2016" max="2016" width="0" style="8" hidden="1" customWidth="1"/>
    <col min="2017" max="2017" width="19.85546875" style="8" customWidth="1"/>
    <col min="2018" max="2018" width="7.85546875" style="8" customWidth="1"/>
    <col min="2019" max="2019" width="5.85546875" style="8" customWidth="1"/>
    <col min="2020" max="2020" width="7.140625" style="8" customWidth="1"/>
    <col min="2021" max="2021" width="8" style="8" customWidth="1"/>
    <col min="2022" max="2022" width="9.140625" style="8"/>
    <col min="2023" max="2023" width="6.140625" style="8" customWidth="1"/>
    <col min="2024" max="2026" width="8.140625" style="8" customWidth="1"/>
    <col min="2027" max="2027" width="9.140625" style="8"/>
    <col min="2028" max="2031" width="10.5703125" style="8" customWidth="1"/>
    <col min="2032" max="2035" width="10.85546875" style="8" customWidth="1"/>
    <col min="2036" max="2267" width="9.140625" style="8"/>
    <col min="2268" max="2269" width="1.140625" style="8" customWidth="1"/>
    <col min="2270" max="2270" width="36.28515625" style="8" customWidth="1"/>
    <col min="2271" max="2271" width="9" style="8" customWidth="1"/>
    <col min="2272" max="2272" width="0" style="8" hidden="1" customWidth="1"/>
    <col min="2273" max="2273" width="19.85546875" style="8" customWidth="1"/>
    <col min="2274" max="2274" width="7.85546875" style="8" customWidth="1"/>
    <col min="2275" max="2275" width="5.85546875" style="8" customWidth="1"/>
    <col min="2276" max="2276" width="7.140625" style="8" customWidth="1"/>
    <col min="2277" max="2277" width="8" style="8" customWidth="1"/>
    <col min="2278" max="2278" width="9.140625" style="8"/>
    <col min="2279" max="2279" width="6.140625" style="8" customWidth="1"/>
    <col min="2280" max="2282" width="8.140625" style="8" customWidth="1"/>
    <col min="2283" max="2283" width="9.140625" style="8"/>
    <col min="2284" max="2287" width="10.5703125" style="8" customWidth="1"/>
    <col min="2288" max="2291" width="10.85546875" style="8" customWidth="1"/>
    <col min="2292" max="2523" width="9.140625" style="8"/>
    <col min="2524" max="2525" width="1.140625" style="8" customWidth="1"/>
    <col min="2526" max="2526" width="36.28515625" style="8" customWidth="1"/>
    <col min="2527" max="2527" width="9" style="8" customWidth="1"/>
    <col min="2528" max="2528" width="0" style="8" hidden="1" customWidth="1"/>
    <col min="2529" max="2529" width="19.85546875" style="8" customWidth="1"/>
    <col min="2530" max="2530" width="7.85546875" style="8" customWidth="1"/>
    <col min="2531" max="2531" width="5.85546875" style="8" customWidth="1"/>
    <col min="2532" max="2532" width="7.140625" style="8" customWidth="1"/>
    <col min="2533" max="2533" width="8" style="8" customWidth="1"/>
    <col min="2534" max="2534" width="9.140625" style="8"/>
    <col min="2535" max="2535" width="6.140625" style="8" customWidth="1"/>
    <col min="2536" max="2538" width="8.140625" style="8" customWidth="1"/>
    <col min="2539" max="2539" width="9.140625" style="8"/>
    <col min="2540" max="2543" width="10.5703125" style="8" customWidth="1"/>
    <col min="2544" max="2547" width="10.85546875" style="8" customWidth="1"/>
    <col min="2548" max="2779" width="9.140625" style="8"/>
    <col min="2780" max="2781" width="1.140625" style="8" customWidth="1"/>
    <col min="2782" max="2782" width="36.28515625" style="8" customWidth="1"/>
    <col min="2783" max="2783" width="9" style="8" customWidth="1"/>
    <col min="2784" max="2784" width="0" style="8" hidden="1" customWidth="1"/>
    <col min="2785" max="2785" width="19.85546875" style="8" customWidth="1"/>
    <col min="2786" max="2786" width="7.85546875" style="8" customWidth="1"/>
    <col min="2787" max="2787" width="5.85546875" style="8" customWidth="1"/>
    <col min="2788" max="2788" width="7.140625" style="8" customWidth="1"/>
    <col min="2789" max="2789" width="8" style="8" customWidth="1"/>
    <col min="2790" max="2790" width="9.140625" style="8"/>
    <col min="2791" max="2791" width="6.140625" style="8" customWidth="1"/>
    <col min="2792" max="2794" width="8.140625" style="8" customWidth="1"/>
    <col min="2795" max="2795" width="9.140625" style="8"/>
    <col min="2796" max="2799" width="10.5703125" style="8" customWidth="1"/>
    <col min="2800" max="2803" width="10.85546875" style="8" customWidth="1"/>
    <col min="2804" max="3035" width="9.140625" style="8"/>
    <col min="3036" max="3037" width="1.140625" style="8" customWidth="1"/>
    <col min="3038" max="3038" width="36.28515625" style="8" customWidth="1"/>
    <col min="3039" max="3039" width="9" style="8" customWidth="1"/>
    <col min="3040" max="3040" width="0" style="8" hidden="1" customWidth="1"/>
    <col min="3041" max="3041" width="19.85546875" style="8" customWidth="1"/>
    <col min="3042" max="3042" width="7.85546875" style="8" customWidth="1"/>
    <col min="3043" max="3043" width="5.85546875" style="8" customWidth="1"/>
    <col min="3044" max="3044" width="7.140625" style="8" customWidth="1"/>
    <col min="3045" max="3045" width="8" style="8" customWidth="1"/>
    <col min="3046" max="3046" width="9.140625" style="8"/>
    <col min="3047" max="3047" width="6.140625" style="8" customWidth="1"/>
    <col min="3048" max="3050" width="8.140625" style="8" customWidth="1"/>
    <col min="3051" max="3051" width="9.140625" style="8"/>
    <col min="3052" max="3055" width="10.5703125" style="8" customWidth="1"/>
    <col min="3056" max="3059" width="10.85546875" style="8" customWidth="1"/>
    <col min="3060" max="3291" width="9.140625" style="8"/>
    <col min="3292" max="3293" width="1.140625" style="8" customWidth="1"/>
    <col min="3294" max="3294" width="36.28515625" style="8" customWidth="1"/>
    <col min="3295" max="3295" width="9" style="8" customWidth="1"/>
    <col min="3296" max="3296" width="0" style="8" hidden="1" customWidth="1"/>
    <col min="3297" max="3297" width="19.85546875" style="8" customWidth="1"/>
    <col min="3298" max="3298" width="7.85546875" style="8" customWidth="1"/>
    <col min="3299" max="3299" width="5.85546875" style="8" customWidth="1"/>
    <col min="3300" max="3300" width="7.140625" style="8" customWidth="1"/>
    <col min="3301" max="3301" width="8" style="8" customWidth="1"/>
    <col min="3302" max="3302" width="9.140625" style="8"/>
    <col min="3303" max="3303" width="6.140625" style="8" customWidth="1"/>
    <col min="3304" max="3306" width="8.140625" style="8" customWidth="1"/>
    <col min="3307" max="3307" width="9.140625" style="8"/>
    <col min="3308" max="3311" width="10.5703125" style="8" customWidth="1"/>
    <col min="3312" max="3315" width="10.85546875" style="8" customWidth="1"/>
    <col min="3316" max="3547" width="9.140625" style="8"/>
    <col min="3548" max="3549" width="1.140625" style="8" customWidth="1"/>
    <col min="3550" max="3550" width="36.28515625" style="8" customWidth="1"/>
    <col min="3551" max="3551" width="9" style="8" customWidth="1"/>
    <col min="3552" max="3552" width="0" style="8" hidden="1" customWidth="1"/>
    <col min="3553" max="3553" width="19.85546875" style="8" customWidth="1"/>
    <col min="3554" max="3554" width="7.85546875" style="8" customWidth="1"/>
    <col min="3555" max="3555" width="5.85546875" style="8" customWidth="1"/>
    <col min="3556" max="3556" width="7.140625" style="8" customWidth="1"/>
    <col min="3557" max="3557" width="8" style="8" customWidth="1"/>
    <col min="3558" max="3558" width="9.140625" style="8"/>
    <col min="3559" max="3559" width="6.140625" style="8" customWidth="1"/>
    <col min="3560" max="3562" width="8.140625" style="8" customWidth="1"/>
    <col min="3563" max="3563" width="9.140625" style="8"/>
    <col min="3564" max="3567" width="10.5703125" style="8" customWidth="1"/>
    <col min="3568" max="3571" width="10.85546875" style="8" customWidth="1"/>
    <col min="3572" max="3803" width="9.140625" style="8"/>
    <col min="3804" max="3805" width="1.140625" style="8" customWidth="1"/>
    <col min="3806" max="3806" width="36.28515625" style="8" customWidth="1"/>
    <col min="3807" max="3807" width="9" style="8" customWidth="1"/>
    <col min="3808" max="3808" width="0" style="8" hidden="1" customWidth="1"/>
    <col min="3809" max="3809" width="19.85546875" style="8" customWidth="1"/>
    <col min="3810" max="3810" width="7.85546875" style="8" customWidth="1"/>
    <col min="3811" max="3811" width="5.85546875" style="8" customWidth="1"/>
    <col min="3812" max="3812" width="7.140625" style="8" customWidth="1"/>
    <col min="3813" max="3813" width="8" style="8" customWidth="1"/>
    <col min="3814" max="3814" width="9.140625" style="8"/>
    <col min="3815" max="3815" width="6.140625" style="8" customWidth="1"/>
    <col min="3816" max="3818" width="8.140625" style="8" customWidth="1"/>
    <col min="3819" max="3819" width="9.140625" style="8"/>
    <col min="3820" max="3823" width="10.5703125" style="8" customWidth="1"/>
    <col min="3824" max="3827" width="10.85546875" style="8" customWidth="1"/>
    <col min="3828" max="4059" width="9.140625" style="8"/>
    <col min="4060" max="4061" width="1.140625" style="8" customWidth="1"/>
    <col min="4062" max="4062" width="36.28515625" style="8" customWidth="1"/>
    <col min="4063" max="4063" width="9" style="8" customWidth="1"/>
    <col min="4064" max="4064" width="0" style="8" hidden="1" customWidth="1"/>
    <col min="4065" max="4065" width="19.85546875" style="8" customWidth="1"/>
    <col min="4066" max="4066" width="7.85546875" style="8" customWidth="1"/>
    <col min="4067" max="4067" width="5.85546875" style="8" customWidth="1"/>
    <col min="4068" max="4068" width="7.140625" style="8" customWidth="1"/>
    <col min="4069" max="4069" width="8" style="8" customWidth="1"/>
    <col min="4070" max="4070" width="9.140625" style="8"/>
    <col min="4071" max="4071" width="6.140625" style="8" customWidth="1"/>
    <col min="4072" max="4074" width="8.140625" style="8" customWidth="1"/>
    <col min="4075" max="4075" width="9.140625" style="8"/>
    <col min="4076" max="4079" width="10.5703125" style="8" customWidth="1"/>
    <col min="4080" max="4083" width="10.85546875" style="8" customWidth="1"/>
    <col min="4084" max="4315" width="9.140625" style="8"/>
    <col min="4316" max="4317" width="1.140625" style="8" customWidth="1"/>
    <col min="4318" max="4318" width="36.28515625" style="8" customWidth="1"/>
    <col min="4319" max="4319" width="9" style="8" customWidth="1"/>
    <col min="4320" max="4320" width="0" style="8" hidden="1" customWidth="1"/>
    <col min="4321" max="4321" width="19.85546875" style="8" customWidth="1"/>
    <col min="4322" max="4322" width="7.85546875" style="8" customWidth="1"/>
    <col min="4323" max="4323" width="5.85546875" style="8" customWidth="1"/>
    <col min="4324" max="4324" width="7.140625" style="8" customWidth="1"/>
    <col min="4325" max="4325" width="8" style="8" customWidth="1"/>
    <col min="4326" max="4326" width="9.140625" style="8"/>
    <col min="4327" max="4327" width="6.140625" style="8" customWidth="1"/>
    <col min="4328" max="4330" width="8.140625" style="8" customWidth="1"/>
    <col min="4331" max="4331" width="9.140625" style="8"/>
    <col min="4332" max="4335" width="10.5703125" style="8" customWidth="1"/>
    <col min="4336" max="4339" width="10.85546875" style="8" customWidth="1"/>
    <col min="4340" max="4571" width="9.140625" style="8"/>
    <col min="4572" max="4573" width="1.140625" style="8" customWidth="1"/>
    <col min="4574" max="4574" width="36.28515625" style="8" customWidth="1"/>
    <col min="4575" max="4575" width="9" style="8" customWidth="1"/>
    <col min="4576" max="4576" width="0" style="8" hidden="1" customWidth="1"/>
    <col min="4577" max="4577" width="19.85546875" style="8" customWidth="1"/>
    <col min="4578" max="4578" width="7.85546875" style="8" customWidth="1"/>
    <col min="4579" max="4579" width="5.85546875" style="8" customWidth="1"/>
    <col min="4580" max="4580" width="7.140625" style="8" customWidth="1"/>
    <col min="4581" max="4581" width="8" style="8" customWidth="1"/>
    <col min="4582" max="4582" width="9.140625" style="8"/>
    <col min="4583" max="4583" width="6.140625" style="8" customWidth="1"/>
    <col min="4584" max="4586" width="8.140625" style="8" customWidth="1"/>
    <col min="4587" max="4587" width="9.140625" style="8"/>
    <col min="4588" max="4591" width="10.5703125" style="8" customWidth="1"/>
    <col min="4592" max="4595" width="10.85546875" style="8" customWidth="1"/>
    <col min="4596" max="4827" width="9.140625" style="8"/>
    <col min="4828" max="4829" width="1.140625" style="8" customWidth="1"/>
    <col min="4830" max="4830" width="36.28515625" style="8" customWidth="1"/>
    <col min="4831" max="4831" width="9" style="8" customWidth="1"/>
    <col min="4832" max="4832" width="0" style="8" hidden="1" customWidth="1"/>
    <col min="4833" max="4833" width="19.85546875" style="8" customWidth="1"/>
    <col min="4834" max="4834" width="7.85546875" style="8" customWidth="1"/>
    <col min="4835" max="4835" width="5.85546875" style="8" customWidth="1"/>
    <col min="4836" max="4836" width="7.140625" style="8" customWidth="1"/>
    <col min="4837" max="4837" width="8" style="8" customWidth="1"/>
    <col min="4838" max="4838" width="9.140625" style="8"/>
    <col min="4839" max="4839" width="6.140625" style="8" customWidth="1"/>
    <col min="4840" max="4842" width="8.140625" style="8" customWidth="1"/>
    <col min="4843" max="4843" width="9.140625" style="8"/>
    <col min="4844" max="4847" width="10.5703125" style="8" customWidth="1"/>
    <col min="4848" max="4851" width="10.85546875" style="8" customWidth="1"/>
    <col min="4852" max="5083" width="9.140625" style="8"/>
    <col min="5084" max="5085" width="1.140625" style="8" customWidth="1"/>
    <col min="5086" max="5086" width="36.28515625" style="8" customWidth="1"/>
    <col min="5087" max="5087" width="9" style="8" customWidth="1"/>
    <col min="5088" max="5088" width="0" style="8" hidden="1" customWidth="1"/>
    <col min="5089" max="5089" width="19.85546875" style="8" customWidth="1"/>
    <col min="5090" max="5090" width="7.85546875" style="8" customWidth="1"/>
    <col min="5091" max="5091" width="5.85546875" style="8" customWidth="1"/>
    <col min="5092" max="5092" width="7.140625" style="8" customWidth="1"/>
    <col min="5093" max="5093" width="8" style="8" customWidth="1"/>
    <col min="5094" max="5094" width="9.140625" style="8"/>
    <col min="5095" max="5095" width="6.140625" style="8" customWidth="1"/>
    <col min="5096" max="5098" width="8.140625" style="8" customWidth="1"/>
    <col min="5099" max="5099" width="9.140625" style="8"/>
    <col min="5100" max="5103" width="10.5703125" style="8" customWidth="1"/>
    <col min="5104" max="5107" width="10.85546875" style="8" customWidth="1"/>
    <col min="5108" max="5339" width="9.140625" style="8"/>
    <col min="5340" max="5341" width="1.140625" style="8" customWidth="1"/>
    <col min="5342" max="5342" width="36.28515625" style="8" customWidth="1"/>
    <col min="5343" max="5343" width="9" style="8" customWidth="1"/>
    <col min="5344" max="5344" width="0" style="8" hidden="1" customWidth="1"/>
    <col min="5345" max="5345" width="19.85546875" style="8" customWidth="1"/>
    <col min="5346" max="5346" width="7.85546875" style="8" customWidth="1"/>
    <col min="5347" max="5347" width="5.85546875" style="8" customWidth="1"/>
    <col min="5348" max="5348" width="7.140625" style="8" customWidth="1"/>
    <col min="5349" max="5349" width="8" style="8" customWidth="1"/>
    <col min="5350" max="5350" width="9.140625" style="8"/>
    <col min="5351" max="5351" width="6.140625" style="8" customWidth="1"/>
    <col min="5352" max="5354" width="8.140625" style="8" customWidth="1"/>
    <col min="5355" max="5355" width="9.140625" style="8"/>
    <col min="5356" max="5359" width="10.5703125" style="8" customWidth="1"/>
    <col min="5360" max="5363" width="10.85546875" style="8" customWidth="1"/>
    <col min="5364" max="5595" width="9.140625" style="8"/>
    <col min="5596" max="5597" width="1.140625" style="8" customWidth="1"/>
    <col min="5598" max="5598" width="36.28515625" style="8" customWidth="1"/>
    <col min="5599" max="5599" width="9" style="8" customWidth="1"/>
    <col min="5600" max="5600" width="0" style="8" hidden="1" customWidth="1"/>
    <col min="5601" max="5601" width="19.85546875" style="8" customWidth="1"/>
    <col min="5602" max="5602" width="7.85546875" style="8" customWidth="1"/>
    <col min="5603" max="5603" width="5.85546875" style="8" customWidth="1"/>
    <col min="5604" max="5604" width="7.140625" style="8" customWidth="1"/>
    <col min="5605" max="5605" width="8" style="8" customWidth="1"/>
    <col min="5606" max="5606" width="9.140625" style="8"/>
    <col min="5607" max="5607" width="6.140625" style="8" customWidth="1"/>
    <col min="5608" max="5610" width="8.140625" style="8" customWidth="1"/>
    <col min="5611" max="5611" width="9.140625" style="8"/>
    <col min="5612" max="5615" width="10.5703125" style="8" customWidth="1"/>
    <col min="5616" max="5619" width="10.85546875" style="8" customWidth="1"/>
    <col min="5620" max="5851" width="9.140625" style="8"/>
    <col min="5852" max="5853" width="1.140625" style="8" customWidth="1"/>
    <col min="5854" max="5854" width="36.28515625" style="8" customWidth="1"/>
    <col min="5855" max="5855" width="9" style="8" customWidth="1"/>
    <col min="5856" max="5856" width="0" style="8" hidden="1" customWidth="1"/>
    <col min="5857" max="5857" width="19.85546875" style="8" customWidth="1"/>
    <col min="5858" max="5858" width="7.85546875" style="8" customWidth="1"/>
    <col min="5859" max="5859" width="5.85546875" style="8" customWidth="1"/>
    <col min="5860" max="5860" width="7.140625" style="8" customWidth="1"/>
    <col min="5861" max="5861" width="8" style="8" customWidth="1"/>
    <col min="5862" max="5862" width="9.140625" style="8"/>
    <col min="5863" max="5863" width="6.140625" style="8" customWidth="1"/>
    <col min="5864" max="5866" width="8.140625" style="8" customWidth="1"/>
    <col min="5867" max="5867" width="9.140625" style="8"/>
    <col min="5868" max="5871" width="10.5703125" style="8" customWidth="1"/>
    <col min="5872" max="5875" width="10.85546875" style="8" customWidth="1"/>
    <col min="5876" max="6107" width="9.140625" style="8"/>
    <col min="6108" max="6109" width="1.140625" style="8" customWidth="1"/>
    <col min="6110" max="6110" width="36.28515625" style="8" customWidth="1"/>
    <col min="6111" max="6111" width="9" style="8" customWidth="1"/>
    <col min="6112" max="6112" width="0" style="8" hidden="1" customWidth="1"/>
    <col min="6113" max="6113" width="19.85546875" style="8" customWidth="1"/>
    <col min="6114" max="6114" width="7.85546875" style="8" customWidth="1"/>
    <col min="6115" max="6115" width="5.85546875" style="8" customWidth="1"/>
    <col min="6116" max="6116" width="7.140625" style="8" customWidth="1"/>
    <col min="6117" max="6117" width="8" style="8" customWidth="1"/>
    <col min="6118" max="6118" width="9.140625" style="8"/>
    <col min="6119" max="6119" width="6.140625" style="8" customWidth="1"/>
    <col min="6120" max="6122" width="8.140625" style="8" customWidth="1"/>
    <col min="6123" max="6123" width="9.140625" style="8"/>
    <col min="6124" max="6127" width="10.5703125" style="8" customWidth="1"/>
    <col min="6128" max="6131" width="10.85546875" style="8" customWidth="1"/>
    <col min="6132" max="6363" width="9.140625" style="8"/>
    <col min="6364" max="6365" width="1.140625" style="8" customWidth="1"/>
    <col min="6366" max="6366" width="36.28515625" style="8" customWidth="1"/>
    <col min="6367" max="6367" width="9" style="8" customWidth="1"/>
    <col min="6368" max="6368" width="0" style="8" hidden="1" customWidth="1"/>
    <col min="6369" max="6369" width="19.85546875" style="8" customWidth="1"/>
    <col min="6370" max="6370" width="7.85546875" style="8" customWidth="1"/>
    <col min="6371" max="6371" width="5.85546875" style="8" customWidth="1"/>
    <col min="6372" max="6372" width="7.140625" style="8" customWidth="1"/>
    <col min="6373" max="6373" width="8" style="8" customWidth="1"/>
    <col min="6374" max="6374" width="9.140625" style="8"/>
    <col min="6375" max="6375" width="6.140625" style="8" customWidth="1"/>
    <col min="6376" max="6378" width="8.140625" style="8" customWidth="1"/>
    <col min="6379" max="6379" width="9.140625" style="8"/>
    <col min="6380" max="6383" width="10.5703125" style="8" customWidth="1"/>
    <col min="6384" max="6387" width="10.85546875" style="8" customWidth="1"/>
    <col min="6388" max="6619" width="9.140625" style="8"/>
    <col min="6620" max="6621" width="1.140625" style="8" customWidth="1"/>
    <col min="6622" max="6622" width="36.28515625" style="8" customWidth="1"/>
    <col min="6623" max="6623" width="9" style="8" customWidth="1"/>
    <col min="6624" max="6624" width="0" style="8" hidden="1" customWidth="1"/>
    <col min="6625" max="6625" width="19.85546875" style="8" customWidth="1"/>
    <col min="6626" max="6626" width="7.85546875" style="8" customWidth="1"/>
    <col min="6627" max="6627" width="5.85546875" style="8" customWidth="1"/>
    <col min="6628" max="6628" width="7.140625" style="8" customWidth="1"/>
    <col min="6629" max="6629" width="8" style="8" customWidth="1"/>
    <col min="6630" max="6630" width="9.140625" style="8"/>
    <col min="6631" max="6631" width="6.140625" style="8" customWidth="1"/>
    <col min="6632" max="6634" width="8.140625" style="8" customWidth="1"/>
    <col min="6635" max="6635" width="9.140625" style="8"/>
    <col min="6636" max="6639" width="10.5703125" style="8" customWidth="1"/>
    <col min="6640" max="6643" width="10.85546875" style="8" customWidth="1"/>
    <col min="6644" max="6875" width="9.140625" style="8"/>
    <col min="6876" max="6877" width="1.140625" style="8" customWidth="1"/>
    <col min="6878" max="6878" width="36.28515625" style="8" customWidth="1"/>
    <col min="6879" max="6879" width="9" style="8" customWidth="1"/>
    <col min="6880" max="6880" width="0" style="8" hidden="1" customWidth="1"/>
    <col min="6881" max="6881" width="19.85546875" style="8" customWidth="1"/>
    <col min="6882" max="6882" width="7.85546875" style="8" customWidth="1"/>
    <col min="6883" max="6883" width="5.85546875" style="8" customWidth="1"/>
    <col min="6884" max="6884" width="7.140625" style="8" customWidth="1"/>
    <col min="6885" max="6885" width="8" style="8" customWidth="1"/>
    <col min="6886" max="6886" width="9.140625" style="8"/>
    <col min="6887" max="6887" width="6.140625" style="8" customWidth="1"/>
    <col min="6888" max="6890" width="8.140625" style="8" customWidth="1"/>
    <col min="6891" max="6891" width="9.140625" style="8"/>
    <col min="6892" max="6895" width="10.5703125" style="8" customWidth="1"/>
    <col min="6896" max="6899" width="10.85546875" style="8" customWidth="1"/>
    <col min="6900" max="7131" width="9.140625" style="8"/>
    <col min="7132" max="7133" width="1.140625" style="8" customWidth="1"/>
    <col min="7134" max="7134" width="36.28515625" style="8" customWidth="1"/>
    <col min="7135" max="7135" width="9" style="8" customWidth="1"/>
    <col min="7136" max="7136" width="0" style="8" hidden="1" customWidth="1"/>
    <col min="7137" max="7137" width="19.85546875" style="8" customWidth="1"/>
    <col min="7138" max="7138" width="7.85546875" style="8" customWidth="1"/>
    <col min="7139" max="7139" width="5.85546875" style="8" customWidth="1"/>
    <col min="7140" max="7140" width="7.140625" style="8" customWidth="1"/>
    <col min="7141" max="7141" width="8" style="8" customWidth="1"/>
    <col min="7142" max="7142" width="9.140625" style="8"/>
    <col min="7143" max="7143" width="6.140625" style="8" customWidth="1"/>
    <col min="7144" max="7146" width="8.140625" style="8" customWidth="1"/>
    <col min="7147" max="7147" width="9.140625" style="8"/>
    <col min="7148" max="7151" width="10.5703125" style="8" customWidth="1"/>
    <col min="7152" max="7155" width="10.85546875" style="8" customWidth="1"/>
    <col min="7156" max="7387" width="9.140625" style="8"/>
    <col min="7388" max="7389" width="1.140625" style="8" customWidth="1"/>
    <col min="7390" max="7390" width="36.28515625" style="8" customWidth="1"/>
    <col min="7391" max="7391" width="9" style="8" customWidth="1"/>
    <col min="7392" max="7392" width="0" style="8" hidden="1" customWidth="1"/>
    <col min="7393" max="7393" width="19.85546875" style="8" customWidth="1"/>
    <col min="7394" max="7394" width="7.85546875" style="8" customWidth="1"/>
    <col min="7395" max="7395" width="5.85546875" style="8" customWidth="1"/>
    <col min="7396" max="7396" width="7.140625" style="8" customWidth="1"/>
    <col min="7397" max="7397" width="8" style="8" customWidth="1"/>
    <col min="7398" max="7398" width="9.140625" style="8"/>
    <col min="7399" max="7399" width="6.140625" style="8" customWidth="1"/>
    <col min="7400" max="7402" width="8.140625" style="8" customWidth="1"/>
    <col min="7403" max="7403" width="9.140625" style="8"/>
    <col min="7404" max="7407" width="10.5703125" style="8" customWidth="1"/>
    <col min="7408" max="7411" width="10.85546875" style="8" customWidth="1"/>
    <col min="7412" max="7643" width="9.140625" style="8"/>
    <col min="7644" max="7645" width="1.140625" style="8" customWidth="1"/>
    <col min="7646" max="7646" width="36.28515625" style="8" customWidth="1"/>
    <col min="7647" max="7647" width="9" style="8" customWidth="1"/>
    <col min="7648" max="7648" width="0" style="8" hidden="1" customWidth="1"/>
    <col min="7649" max="7649" width="19.85546875" style="8" customWidth="1"/>
    <col min="7650" max="7650" width="7.85546875" style="8" customWidth="1"/>
    <col min="7651" max="7651" width="5.85546875" style="8" customWidth="1"/>
    <col min="7652" max="7652" width="7.140625" style="8" customWidth="1"/>
    <col min="7653" max="7653" width="8" style="8" customWidth="1"/>
    <col min="7654" max="7654" width="9.140625" style="8"/>
    <col min="7655" max="7655" width="6.140625" style="8" customWidth="1"/>
    <col min="7656" max="7658" width="8.140625" style="8" customWidth="1"/>
    <col min="7659" max="7659" width="9.140625" style="8"/>
    <col min="7660" max="7663" width="10.5703125" style="8" customWidth="1"/>
    <col min="7664" max="7667" width="10.85546875" style="8" customWidth="1"/>
    <col min="7668" max="7899" width="9.140625" style="8"/>
    <col min="7900" max="7901" width="1.140625" style="8" customWidth="1"/>
    <col min="7902" max="7902" width="36.28515625" style="8" customWidth="1"/>
    <col min="7903" max="7903" width="9" style="8" customWidth="1"/>
    <col min="7904" max="7904" width="0" style="8" hidden="1" customWidth="1"/>
    <col min="7905" max="7905" width="19.85546875" style="8" customWidth="1"/>
    <col min="7906" max="7906" width="7.85546875" style="8" customWidth="1"/>
    <col min="7907" max="7907" width="5.85546875" style="8" customWidth="1"/>
    <col min="7908" max="7908" width="7.140625" style="8" customWidth="1"/>
    <col min="7909" max="7909" width="8" style="8" customWidth="1"/>
    <col min="7910" max="7910" width="9.140625" style="8"/>
    <col min="7911" max="7911" width="6.140625" style="8" customWidth="1"/>
    <col min="7912" max="7914" width="8.140625" style="8" customWidth="1"/>
    <col min="7915" max="7915" width="9.140625" style="8"/>
    <col min="7916" max="7919" width="10.5703125" style="8" customWidth="1"/>
    <col min="7920" max="7923" width="10.85546875" style="8" customWidth="1"/>
    <col min="7924" max="8155" width="9.140625" style="8"/>
    <col min="8156" max="8157" width="1.140625" style="8" customWidth="1"/>
    <col min="8158" max="8158" width="36.28515625" style="8" customWidth="1"/>
    <col min="8159" max="8159" width="9" style="8" customWidth="1"/>
    <col min="8160" max="8160" width="0" style="8" hidden="1" customWidth="1"/>
    <col min="8161" max="8161" width="19.85546875" style="8" customWidth="1"/>
    <col min="8162" max="8162" width="7.85546875" style="8" customWidth="1"/>
    <col min="8163" max="8163" width="5.85546875" style="8" customWidth="1"/>
    <col min="8164" max="8164" width="7.140625" style="8" customWidth="1"/>
    <col min="8165" max="8165" width="8" style="8" customWidth="1"/>
    <col min="8166" max="8166" width="9.140625" style="8"/>
    <col min="8167" max="8167" width="6.140625" style="8" customWidth="1"/>
    <col min="8168" max="8170" width="8.140625" style="8" customWidth="1"/>
    <col min="8171" max="8171" width="9.140625" style="8"/>
    <col min="8172" max="8175" width="10.5703125" style="8" customWidth="1"/>
    <col min="8176" max="8179" width="10.85546875" style="8" customWidth="1"/>
    <col min="8180" max="8411" width="9.140625" style="8"/>
    <col min="8412" max="8413" width="1.140625" style="8" customWidth="1"/>
    <col min="8414" max="8414" width="36.28515625" style="8" customWidth="1"/>
    <col min="8415" max="8415" width="9" style="8" customWidth="1"/>
    <col min="8416" max="8416" width="0" style="8" hidden="1" customWidth="1"/>
    <col min="8417" max="8417" width="19.85546875" style="8" customWidth="1"/>
    <col min="8418" max="8418" width="7.85546875" style="8" customWidth="1"/>
    <col min="8419" max="8419" width="5.85546875" style="8" customWidth="1"/>
    <col min="8420" max="8420" width="7.140625" style="8" customWidth="1"/>
    <col min="8421" max="8421" width="8" style="8" customWidth="1"/>
    <col min="8422" max="8422" width="9.140625" style="8"/>
    <col min="8423" max="8423" width="6.140625" style="8" customWidth="1"/>
    <col min="8424" max="8426" width="8.140625" style="8" customWidth="1"/>
    <col min="8427" max="8427" width="9.140625" style="8"/>
    <col min="8428" max="8431" width="10.5703125" style="8" customWidth="1"/>
    <col min="8432" max="8435" width="10.85546875" style="8" customWidth="1"/>
    <col min="8436" max="8667" width="9.140625" style="8"/>
    <col min="8668" max="8669" width="1.140625" style="8" customWidth="1"/>
    <col min="8670" max="8670" width="36.28515625" style="8" customWidth="1"/>
    <col min="8671" max="8671" width="9" style="8" customWidth="1"/>
    <col min="8672" max="8672" width="0" style="8" hidden="1" customWidth="1"/>
    <col min="8673" max="8673" width="19.85546875" style="8" customWidth="1"/>
    <col min="8674" max="8674" width="7.85546875" style="8" customWidth="1"/>
    <col min="8675" max="8675" width="5.85546875" style="8" customWidth="1"/>
    <col min="8676" max="8676" width="7.140625" style="8" customWidth="1"/>
    <col min="8677" max="8677" width="8" style="8" customWidth="1"/>
    <col min="8678" max="8678" width="9.140625" style="8"/>
    <col min="8679" max="8679" width="6.140625" style="8" customWidth="1"/>
    <col min="8680" max="8682" width="8.140625" style="8" customWidth="1"/>
    <col min="8683" max="8683" width="9.140625" style="8"/>
    <col min="8684" max="8687" width="10.5703125" style="8" customWidth="1"/>
    <col min="8688" max="8691" width="10.85546875" style="8" customWidth="1"/>
    <col min="8692" max="8923" width="9.140625" style="8"/>
    <col min="8924" max="8925" width="1.140625" style="8" customWidth="1"/>
    <col min="8926" max="8926" width="36.28515625" style="8" customWidth="1"/>
    <col min="8927" max="8927" width="9" style="8" customWidth="1"/>
    <col min="8928" max="8928" width="0" style="8" hidden="1" customWidth="1"/>
    <col min="8929" max="8929" width="19.85546875" style="8" customWidth="1"/>
    <col min="8930" max="8930" width="7.85546875" style="8" customWidth="1"/>
    <col min="8931" max="8931" width="5.85546875" style="8" customWidth="1"/>
    <col min="8932" max="8932" width="7.140625" style="8" customWidth="1"/>
    <col min="8933" max="8933" width="8" style="8" customWidth="1"/>
    <col min="8934" max="8934" width="9.140625" style="8"/>
    <col min="8935" max="8935" width="6.140625" style="8" customWidth="1"/>
    <col min="8936" max="8938" width="8.140625" style="8" customWidth="1"/>
    <col min="8939" max="8939" width="9.140625" style="8"/>
    <col min="8940" max="8943" width="10.5703125" style="8" customWidth="1"/>
    <col min="8944" max="8947" width="10.85546875" style="8" customWidth="1"/>
    <col min="8948" max="9179" width="9.140625" style="8"/>
    <col min="9180" max="9181" width="1.140625" style="8" customWidth="1"/>
    <col min="9182" max="9182" width="36.28515625" style="8" customWidth="1"/>
    <col min="9183" max="9183" width="9" style="8" customWidth="1"/>
    <col min="9184" max="9184" width="0" style="8" hidden="1" customWidth="1"/>
    <col min="9185" max="9185" width="19.85546875" style="8" customWidth="1"/>
    <col min="9186" max="9186" width="7.85546875" style="8" customWidth="1"/>
    <col min="9187" max="9187" width="5.85546875" style="8" customWidth="1"/>
    <col min="9188" max="9188" width="7.140625" style="8" customWidth="1"/>
    <col min="9189" max="9189" width="8" style="8" customWidth="1"/>
    <col min="9190" max="9190" width="9.140625" style="8"/>
    <col min="9191" max="9191" width="6.140625" style="8" customWidth="1"/>
    <col min="9192" max="9194" width="8.140625" style="8" customWidth="1"/>
    <col min="9195" max="9195" width="9.140625" style="8"/>
    <col min="9196" max="9199" width="10.5703125" style="8" customWidth="1"/>
    <col min="9200" max="9203" width="10.85546875" style="8" customWidth="1"/>
    <col min="9204" max="9435" width="9.140625" style="8"/>
    <col min="9436" max="9437" width="1.140625" style="8" customWidth="1"/>
    <col min="9438" max="9438" width="36.28515625" style="8" customWidth="1"/>
    <col min="9439" max="9439" width="9" style="8" customWidth="1"/>
    <col min="9440" max="9440" width="0" style="8" hidden="1" customWidth="1"/>
    <col min="9441" max="9441" width="19.85546875" style="8" customWidth="1"/>
    <col min="9442" max="9442" width="7.85546875" style="8" customWidth="1"/>
    <col min="9443" max="9443" width="5.85546875" style="8" customWidth="1"/>
    <col min="9444" max="9444" width="7.140625" style="8" customWidth="1"/>
    <col min="9445" max="9445" width="8" style="8" customWidth="1"/>
    <col min="9446" max="9446" width="9.140625" style="8"/>
    <col min="9447" max="9447" width="6.140625" style="8" customWidth="1"/>
    <col min="9448" max="9450" width="8.140625" style="8" customWidth="1"/>
    <col min="9451" max="9451" width="9.140625" style="8"/>
    <col min="9452" max="9455" width="10.5703125" style="8" customWidth="1"/>
    <col min="9456" max="9459" width="10.85546875" style="8" customWidth="1"/>
    <col min="9460" max="9691" width="9.140625" style="8"/>
    <col min="9692" max="9693" width="1.140625" style="8" customWidth="1"/>
    <col min="9694" max="9694" width="36.28515625" style="8" customWidth="1"/>
    <col min="9695" max="9695" width="9" style="8" customWidth="1"/>
    <col min="9696" max="9696" width="0" style="8" hidden="1" customWidth="1"/>
    <col min="9697" max="9697" width="19.85546875" style="8" customWidth="1"/>
    <col min="9698" max="9698" width="7.85546875" style="8" customWidth="1"/>
    <col min="9699" max="9699" width="5.85546875" style="8" customWidth="1"/>
    <col min="9700" max="9700" width="7.140625" style="8" customWidth="1"/>
    <col min="9701" max="9701" width="8" style="8" customWidth="1"/>
    <col min="9702" max="9702" width="9.140625" style="8"/>
    <col min="9703" max="9703" width="6.140625" style="8" customWidth="1"/>
    <col min="9704" max="9706" width="8.140625" style="8" customWidth="1"/>
    <col min="9707" max="9707" width="9.140625" style="8"/>
    <col min="9708" max="9711" width="10.5703125" style="8" customWidth="1"/>
    <col min="9712" max="9715" width="10.85546875" style="8" customWidth="1"/>
    <col min="9716" max="9947" width="9.140625" style="8"/>
    <col min="9948" max="9949" width="1.140625" style="8" customWidth="1"/>
    <col min="9950" max="9950" width="36.28515625" style="8" customWidth="1"/>
    <col min="9951" max="9951" width="9" style="8" customWidth="1"/>
    <col min="9952" max="9952" width="0" style="8" hidden="1" customWidth="1"/>
    <col min="9953" max="9953" width="19.85546875" style="8" customWidth="1"/>
    <col min="9954" max="9954" width="7.85546875" style="8" customWidth="1"/>
    <col min="9955" max="9955" width="5.85546875" style="8" customWidth="1"/>
    <col min="9956" max="9956" width="7.140625" style="8" customWidth="1"/>
    <col min="9957" max="9957" width="8" style="8" customWidth="1"/>
    <col min="9958" max="9958" width="9.140625" style="8"/>
    <col min="9959" max="9959" width="6.140625" style="8" customWidth="1"/>
    <col min="9960" max="9962" width="8.140625" style="8" customWidth="1"/>
    <col min="9963" max="9963" width="9.140625" style="8"/>
    <col min="9964" max="9967" width="10.5703125" style="8" customWidth="1"/>
    <col min="9968" max="9971" width="10.85546875" style="8" customWidth="1"/>
    <col min="9972" max="10203" width="9.140625" style="8"/>
    <col min="10204" max="10205" width="1.140625" style="8" customWidth="1"/>
    <col min="10206" max="10206" width="36.28515625" style="8" customWidth="1"/>
    <col min="10207" max="10207" width="9" style="8" customWidth="1"/>
    <col min="10208" max="10208" width="0" style="8" hidden="1" customWidth="1"/>
    <col min="10209" max="10209" width="19.85546875" style="8" customWidth="1"/>
    <col min="10210" max="10210" width="7.85546875" style="8" customWidth="1"/>
    <col min="10211" max="10211" width="5.85546875" style="8" customWidth="1"/>
    <col min="10212" max="10212" width="7.140625" style="8" customWidth="1"/>
    <col min="10213" max="10213" width="8" style="8" customWidth="1"/>
    <col min="10214" max="10214" width="9.140625" style="8"/>
    <col min="10215" max="10215" width="6.140625" style="8" customWidth="1"/>
    <col min="10216" max="10218" width="8.140625" style="8" customWidth="1"/>
    <col min="10219" max="10219" width="9.140625" style="8"/>
    <col min="10220" max="10223" width="10.5703125" style="8" customWidth="1"/>
    <col min="10224" max="10227" width="10.85546875" style="8" customWidth="1"/>
    <col min="10228" max="10459" width="9.140625" style="8"/>
    <col min="10460" max="10461" width="1.140625" style="8" customWidth="1"/>
    <col min="10462" max="10462" width="36.28515625" style="8" customWidth="1"/>
    <col min="10463" max="10463" width="9" style="8" customWidth="1"/>
    <col min="10464" max="10464" width="0" style="8" hidden="1" customWidth="1"/>
    <col min="10465" max="10465" width="19.85546875" style="8" customWidth="1"/>
    <col min="10466" max="10466" width="7.85546875" style="8" customWidth="1"/>
    <col min="10467" max="10467" width="5.85546875" style="8" customWidth="1"/>
    <col min="10468" max="10468" width="7.140625" style="8" customWidth="1"/>
    <col min="10469" max="10469" width="8" style="8" customWidth="1"/>
    <col min="10470" max="10470" width="9.140625" style="8"/>
    <col min="10471" max="10471" width="6.140625" style="8" customWidth="1"/>
    <col min="10472" max="10474" width="8.140625" style="8" customWidth="1"/>
    <col min="10475" max="10475" width="9.140625" style="8"/>
    <col min="10476" max="10479" width="10.5703125" style="8" customWidth="1"/>
    <col min="10480" max="10483" width="10.85546875" style="8" customWidth="1"/>
    <col min="10484" max="10715" width="9.140625" style="8"/>
    <col min="10716" max="10717" width="1.140625" style="8" customWidth="1"/>
    <col min="10718" max="10718" width="36.28515625" style="8" customWidth="1"/>
    <col min="10719" max="10719" width="9" style="8" customWidth="1"/>
    <col min="10720" max="10720" width="0" style="8" hidden="1" customWidth="1"/>
    <col min="10721" max="10721" width="19.85546875" style="8" customWidth="1"/>
    <col min="10722" max="10722" width="7.85546875" style="8" customWidth="1"/>
    <col min="10723" max="10723" width="5.85546875" style="8" customWidth="1"/>
    <col min="10724" max="10724" width="7.140625" style="8" customWidth="1"/>
    <col min="10725" max="10725" width="8" style="8" customWidth="1"/>
    <col min="10726" max="10726" width="9.140625" style="8"/>
    <col min="10727" max="10727" width="6.140625" style="8" customWidth="1"/>
    <col min="10728" max="10730" width="8.140625" style="8" customWidth="1"/>
    <col min="10731" max="10731" width="9.140625" style="8"/>
    <col min="10732" max="10735" width="10.5703125" style="8" customWidth="1"/>
    <col min="10736" max="10739" width="10.85546875" style="8" customWidth="1"/>
    <col min="10740" max="10971" width="9.140625" style="8"/>
    <col min="10972" max="10973" width="1.140625" style="8" customWidth="1"/>
    <col min="10974" max="10974" width="36.28515625" style="8" customWidth="1"/>
    <col min="10975" max="10975" width="9" style="8" customWidth="1"/>
    <col min="10976" max="10976" width="0" style="8" hidden="1" customWidth="1"/>
    <col min="10977" max="10977" width="19.85546875" style="8" customWidth="1"/>
    <col min="10978" max="10978" width="7.85546875" style="8" customWidth="1"/>
    <col min="10979" max="10979" width="5.85546875" style="8" customWidth="1"/>
    <col min="10980" max="10980" width="7.140625" style="8" customWidth="1"/>
    <col min="10981" max="10981" width="8" style="8" customWidth="1"/>
    <col min="10982" max="10982" width="9.140625" style="8"/>
    <col min="10983" max="10983" width="6.140625" style="8" customWidth="1"/>
    <col min="10984" max="10986" width="8.140625" style="8" customWidth="1"/>
    <col min="10987" max="10987" width="9.140625" style="8"/>
    <col min="10988" max="10991" width="10.5703125" style="8" customWidth="1"/>
    <col min="10992" max="10995" width="10.85546875" style="8" customWidth="1"/>
    <col min="10996" max="11227" width="9.140625" style="8"/>
    <col min="11228" max="11229" width="1.140625" style="8" customWidth="1"/>
    <col min="11230" max="11230" width="36.28515625" style="8" customWidth="1"/>
    <col min="11231" max="11231" width="9" style="8" customWidth="1"/>
    <col min="11232" max="11232" width="0" style="8" hidden="1" customWidth="1"/>
    <col min="11233" max="11233" width="19.85546875" style="8" customWidth="1"/>
    <col min="11234" max="11234" width="7.85546875" style="8" customWidth="1"/>
    <col min="11235" max="11235" width="5.85546875" style="8" customWidth="1"/>
    <col min="11236" max="11236" width="7.140625" style="8" customWidth="1"/>
    <col min="11237" max="11237" width="8" style="8" customWidth="1"/>
    <col min="11238" max="11238" width="9.140625" style="8"/>
    <col min="11239" max="11239" width="6.140625" style="8" customWidth="1"/>
    <col min="11240" max="11242" width="8.140625" style="8" customWidth="1"/>
    <col min="11243" max="11243" width="9.140625" style="8"/>
    <col min="11244" max="11247" width="10.5703125" style="8" customWidth="1"/>
    <col min="11248" max="11251" width="10.85546875" style="8" customWidth="1"/>
    <col min="11252" max="11483" width="9.140625" style="8"/>
    <col min="11484" max="11485" width="1.140625" style="8" customWidth="1"/>
    <col min="11486" max="11486" width="36.28515625" style="8" customWidth="1"/>
    <col min="11487" max="11487" width="9" style="8" customWidth="1"/>
    <col min="11488" max="11488" width="0" style="8" hidden="1" customWidth="1"/>
    <col min="11489" max="11489" width="19.85546875" style="8" customWidth="1"/>
    <col min="11490" max="11490" width="7.85546875" style="8" customWidth="1"/>
    <col min="11491" max="11491" width="5.85546875" style="8" customWidth="1"/>
    <col min="11492" max="11492" width="7.140625" style="8" customWidth="1"/>
    <col min="11493" max="11493" width="8" style="8" customWidth="1"/>
    <col min="11494" max="11494" width="9.140625" style="8"/>
    <col min="11495" max="11495" width="6.140625" style="8" customWidth="1"/>
    <col min="11496" max="11498" width="8.140625" style="8" customWidth="1"/>
    <col min="11499" max="11499" width="9.140625" style="8"/>
    <col min="11500" max="11503" width="10.5703125" style="8" customWidth="1"/>
    <col min="11504" max="11507" width="10.85546875" style="8" customWidth="1"/>
    <col min="11508" max="11739" width="9.140625" style="8"/>
    <col min="11740" max="11741" width="1.140625" style="8" customWidth="1"/>
    <col min="11742" max="11742" width="36.28515625" style="8" customWidth="1"/>
    <col min="11743" max="11743" width="9" style="8" customWidth="1"/>
    <col min="11744" max="11744" width="0" style="8" hidden="1" customWidth="1"/>
    <col min="11745" max="11745" width="19.85546875" style="8" customWidth="1"/>
    <col min="11746" max="11746" width="7.85546875" style="8" customWidth="1"/>
    <col min="11747" max="11747" width="5.85546875" style="8" customWidth="1"/>
    <col min="11748" max="11748" width="7.140625" style="8" customWidth="1"/>
    <col min="11749" max="11749" width="8" style="8" customWidth="1"/>
    <col min="11750" max="11750" width="9.140625" style="8"/>
    <col min="11751" max="11751" width="6.140625" style="8" customWidth="1"/>
    <col min="11752" max="11754" width="8.140625" style="8" customWidth="1"/>
    <col min="11755" max="11755" width="9.140625" style="8"/>
    <col min="11756" max="11759" width="10.5703125" style="8" customWidth="1"/>
    <col min="11760" max="11763" width="10.85546875" style="8" customWidth="1"/>
    <col min="11764" max="11995" width="9.140625" style="8"/>
    <col min="11996" max="11997" width="1.140625" style="8" customWidth="1"/>
    <col min="11998" max="11998" width="36.28515625" style="8" customWidth="1"/>
    <col min="11999" max="11999" width="9" style="8" customWidth="1"/>
    <col min="12000" max="12000" width="0" style="8" hidden="1" customWidth="1"/>
    <col min="12001" max="12001" width="19.85546875" style="8" customWidth="1"/>
    <col min="12002" max="12002" width="7.85546875" style="8" customWidth="1"/>
    <col min="12003" max="12003" width="5.85546875" style="8" customWidth="1"/>
    <col min="12004" max="12004" width="7.140625" style="8" customWidth="1"/>
    <col min="12005" max="12005" width="8" style="8" customWidth="1"/>
    <col min="12006" max="12006" width="9.140625" style="8"/>
    <col min="12007" max="12007" width="6.140625" style="8" customWidth="1"/>
    <col min="12008" max="12010" width="8.140625" style="8" customWidth="1"/>
    <col min="12011" max="12011" width="9.140625" style="8"/>
    <col min="12012" max="12015" width="10.5703125" style="8" customWidth="1"/>
    <col min="12016" max="12019" width="10.85546875" style="8" customWidth="1"/>
    <col min="12020" max="12251" width="9.140625" style="8"/>
    <col min="12252" max="12253" width="1.140625" style="8" customWidth="1"/>
    <col min="12254" max="12254" width="36.28515625" style="8" customWidth="1"/>
    <col min="12255" max="12255" width="9" style="8" customWidth="1"/>
    <col min="12256" max="12256" width="0" style="8" hidden="1" customWidth="1"/>
    <col min="12257" max="12257" width="19.85546875" style="8" customWidth="1"/>
    <col min="12258" max="12258" width="7.85546875" style="8" customWidth="1"/>
    <col min="12259" max="12259" width="5.85546875" style="8" customWidth="1"/>
    <col min="12260" max="12260" width="7.140625" style="8" customWidth="1"/>
    <col min="12261" max="12261" width="8" style="8" customWidth="1"/>
    <col min="12262" max="12262" width="9.140625" style="8"/>
    <col min="12263" max="12263" width="6.140625" style="8" customWidth="1"/>
    <col min="12264" max="12266" width="8.140625" style="8" customWidth="1"/>
    <col min="12267" max="12267" width="9.140625" style="8"/>
    <col min="12268" max="12271" width="10.5703125" style="8" customWidth="1"/>
    <col min="12272" max="12275" width="10.85546875" style="8" customWidth="1"/>
    <col min="12276" max="12507" width="9.140625" style="8"/>
    <col min="12508" max="12509" width="1.140625" style="8" customWidth="1"/>
    <col min="12510" max="12510" width="36.28515625" style="8" customWidth="1"/>
    <col min="12511" max="12511" width="9" style="8" customWidth="1"/>
    <col min="12512" max="12512" width="0" style="8" hidden="1" customWidth="1"/>
    <col min="12513" max="12513" width="19.85546875" style="8" customWidth="1"/>
    <col min="12514" max="12514" width="7.85546875" style="8" customWidth="1"/>
    <col min="12515" max="12515" width="5.85546875" style="8" customWidth="1"/>
    <col min="12516" max="12516" width="7.140625" style="8" customWidth="1"/>
    <col min="12517" max="12517" width="8" style="8" customWidth="1"/>
    <col min="12518" max="12518" width="9.140625" style="8"/>
    <col min="12519" max="12519" width="6.140625" style="8" customWidth="1"/>
    <col min="12520" max="12522" width="8.140625" style="8" customWidth="1"/>
    <col min="12523" max="12523" width="9.140625" style="8"/>
    <col min="12524" max="12527" width="10.5703125" style="8" customWidth="1"/>
    <col min="12528" max="12531" width="10.85546875" style="8" customWidth="1"/>
    <col min="12532" max="12763" width="9.140625" style="8"/>
    <col min="12764" max="12765" width="1.140625" style="8" customWidth="1"/>
    <col min="12766" max="12766" width="36.28515625" style="8" customWidth="1"/>
    <col min="12767" max="12767" width="9" style="8" customWidth="1"/>
    <col min="12768" max="12768" width="0" style="8" hidden="1" customWidth="1"/>
    <col min="12769" max="12769" width="19.85546875" style="8" customWidth="1"/>
    <col min="12770" max="12770" width="7.85546875" style="8" customWidth="1"/>
    <col min="12771" max="12771" width="5.85546875" style="8" customWidth="1"/>
    <col min="12772" max="12772" width="7.140625" style="8" customWidth="1"/>
    <col min="12773" max="12773" width="8" style="8" customWidth="1"/>
    <col min="12774" max="12774" width="9.140625" style="8"/>
    <col min="12775" max="12775" width="6.140625" style="8" customWidth="1"/>
    <col min="12776" max="12778" width="8.140625" style="8" customWidth="1"/>
    <col min="12779" max="12779" width="9.140625" style="8"/>
    <col min="12780" max="12783" width="10.5703125" style="8" customWidth="1"/>
    <col min="12784" max="12787" width="10.85546875" style="8" customWidth="1"/>
    <col min="12788" max="13019" width="9.140625" style="8"/>
    <col min="13020" max="13021" width="1.140625" style="8" customWidth="1"/>
    <col min="13022" max="13022" width="36.28515625" style="8" customWidth="1"/>
    <col min="13023" max="13023" width="9" style="8" customWidth="1"/>
    <col min="13024" max="13024" width="0" style="8" hidden="1" customWidth="1"/>
    <col min="13025" max="13025" width="19.85546875" style="8" customWidth="1"/>
    <col min="13026" max="13026" width="7.85546875" style="8" customWidth="1"/>
    <col min="13027" max="13027" width="5.85546875" style="8" customWidth="1"/>
    <col min="13028" max="13028" width="7.140625" style="8" customWidth="1"/>
    <col min="13029" max="13029" width="8" style="8" customWidth="1"/>
    <col min="13030" max="13030" width="9.140625" style="8"/>
    <col min="13031" max="13031" width="6.140625" style="8" customWidth="1"/>
    <col min="13032" max="13034" width="8.140625" style="8" customWidth="1"/>
    <col min="13035" max="13035" width="9.140625" style="8"/>
    <col min="13036" max="13039" width="10.5703125" style="8" customWidth="1"/>
    <col min="13040" max="13043" width="10.85546875" style="8" customWidth="1"/>
    <col min="13044" max="13275" width="9.140625" style="8"/>
    <col min="13276" max="13277" width="1.140625" style="8" customWidth="1"/>
    <col min="13278" max="13278" width="36.28515625" style="8" customWidth="1"/>
    <col min="13279" max="13279" width="9" style="8" customWidth="1"/>
    <col min="13280" max="13280" width="0" style="8" hidden="1" customWidth="1"/>
    <col min="13281" max="13281" width="19.85546875" style="8" customWidth="1"/>
    <col min="13282" max="13282" width="7.85546875" style="8" customWidth="1"/>
    <col min="13283" max="13283" width="5.85546875" style="8" customWidth="1"/>
    <col min="13284" max="13284" width="7.140625" style="8" customWidth="1"/>
    <col min="13285" max="13285" width="8" style="8" customWidth="1"/>
    <col min="13286" max="13286" width="9.140625" style="8"/>
    <col min="13287" max="13287" width="6.140625" style="8" customWidth="1"/>
    <col min="13288" max="13290" width="8.140625" style="8" customWidth="1"/>
    <col min="13291" max="13291" width="9.140625" style="8"/>
    <col min="13292" max="13295" width="10.5703125" style="8" customWidth="1"/>
    <col min="13296" max="13299" width="10.85546875" style="8" customWidth="1"/>
    <col min="13300" max="13531" width="9.140625" style="8"/>
    <col min="13532" max="13533" width="1.140625" style="8" customWidth="1"/>
    <col min="13534" max="13534" width="36.28515625" style="8" customWidth="1"/>
    <col min="13535" max="13535" width="9" style="8" customWidth="1"/>
    <col min="13536" max="13536" width="0" style="8" hidden="1" customWidth="1"/>
    <col min="13537" max="13537" width="19.85546875" style="8" customWidth="1"/>
    <col min="13538" max="13538" width="7.85546875" style="8" customWidth="1"/>
    <col min="13539" max="13539" width="5.85546875" style="8" customWidth="1"/>
    <col min="13540" max="13540" width="7.140625" style="8" customWidth="1"/>
    <col min="13541" max="13541" width="8" style="8" customWidth="1"/>
    <col min="13542" max="13542" width="9.140625" style="8"/>
    <col min="13543" max="13543" width="6.140625" style="8" customWidth="1"/>
    <col min="13544" max="13546" width="8.140625" style="8" customWidth="1"/>
    <col min="13547" max="13547" width="9.140625" style="8"/>
    <col min="13548" max="13551" width="10.5703125" style="8" customWidth="1"/>
    <col min="13552" max="13555" width="10.85546875" style="8" customWidth="1"/>
    <col min="13556" max="13787" width="9.140625" style="8"/>
    <col min="13788" max="13789" width="1.140625" style="8" customWidth="1"/>
    <col min="13790" max="13790" width="36.28515625" style="8" customWidth="1"/>
    <col min="13791" max="13791" width="9" style="8" customWidth="1"/>
    <col min="13792" max="13792" width="0" style="8" hidden="1" customWidth="1"/>
    <col min="13793" max="13793" width="19.85546875" style="8" customWidth="1"/>
    <col min="13794" max="13794" width="7.85546875" style="8" customWidth="1"/>
    <col min="13795" max="13795" width="5.85546875" style="8" customWidth="1"/>
    <col min="13796" max="13796" width="7.140625" style="8" customWidth="1"/>
    <col min="13797" max="13797" width="8" style="8" customWidth="1"/>
    <col min="13798" max="13798" width="9.140625" style="8"/>
    <col min="13799" max="13799" width="6.140625" style="8" customWidth="1"/>
    <col min="13800" max="13802" width="8.140625" style="8" customWidth="1"/>
    <col min="13803" max="13803" width="9.140625" style="8"/>
    <col min="13804" max="13807" width="10.5703125" style="8" customWidth="1"/>
    <col min="13808" max="13811" width="10.85546875" style="8" customWidth="1"/>
    <col min="13812" max="14043" width="9.140625" style="8"/>
    <col min="14044" max="14045" width="1.140625" style="8" customWidth="1"/>
    <col min="14046" max="14046" width="36.28515625" style="8" customWidth="1"/>
    <col min="14047" max="14047" width="9" style="8" customWidth="1"/>
    <col min="14048" max="14048" width="0" style="8" hidden="1" customWidth="1"/>
    <col min="14049" max="14049" width="19.85546875" style="8" customWidth="1"/>
    <col min="14050" max="14050" width="7.85546875" style="8" customWidth="1"/>
    <col min="14051" max="14051" width="5.85546875" style="8" customWidth="1"/>
    <col min="14052" max="14052" width="7.140625" style="8" customWidth="1"/>
    <col min="14053" max="14053" width="8" style="8" customWidth="1"/>
    <col min="14054" max="14054" width="9.140625" style="8"/>
    <col min="14055" max="14055" width="6.140625" style="8" customWidth="1"/>
    <col min="14056" max="14058" width="8.140625" style="8" customWidth="1"/>
    <col min="14059" max="14059" width="9.140625" style="8"/>
    <col min="14060" max="14063" width="10.5703125" style="8" customWidth="1"/>
    <col min="14064" max="14067" width="10.85546875" style="8" customWidth="1"/>
    <col min="14068" max="14299" width="9.140625" style="8"/>
    <col min="14300" max="14301" width="1.140625" style="8" customWidth="1"/>
    <col min="14302" max="14302" width="36.28515625" style="8" customWidth="1"/>
    <col min="14303" max="14303" width="9" style="8" customWidth="1"/>
    <col min="14304" max="14304" width="0" style="8" hidden="1" customWidth="1"/>
    <col min="14305" max="14305" width="19.85546875" style="8" customWidth="1"/>
    <col min="14306" max="14306" width="7.85546875" style="8" customWidth="1"/>
    <col min="14307" max="14307" width="5.85546875" style="8" customWidth="1"/>
    <col min="14308" max="14308" width="7.140625" style="8" customWidth="1"/>
    <col min="14309" max="14309" width="8" style="8" customWidth="1"/>
    <col min="14310" max="14310" width="9.140625" style="8"/>
    <col min="14311" max="14311" width="6.140625" style="8" customWidth="1"/>
    <col min="14312" max="14314" width="8.140625" style="8" customWidth="1"/>
    <col min="14315" max="14315" width="9.140625" style="8"/>
    <col min="14316" max="14319" width="10.5703125" style="8" customWidth="1"/>
    <col min="14320" max="14323" width="10.85546875" style="8" customWidth="1"/>
    <col min="14324" max="14555" width="9.140625" style="8"/>
    <col min="14556" max="14557" width="1.140625" style="8" customWidth="1"/>
    <col min="14558" max="14558" width="36.28515625" style="8" customWidth="1"/>
    <col min="14559" max="14559" width="9" style="8" customWidth="1"/>
    <col min="14560" max="14560" width="0" style="8" hidden="1" customWidth="1"/>
    <col min="14561" max="14561" width="19.85546875" style="8" customWidth="1"/>
    <col min="14562" max="14562" width="7.85546875" style="8" customWidth="1"/>
    <col min="14563" max="14563" width="5.85546875" style="8" customWidth="1"/>
    <col min="14564" max="14564" width="7.140625" style="8" customWidth="1"/>
    <col min="14565" max="14565" width="8" style="8" customWidth="1"/>
    <col min="14566" max="14566" width="9.140625" style="8"/>
    <col min="14567" max="14567" width="6.140625" style="8" customWidth="1"/>
    <col min="14568" max="14570" width="8.140625" style="8" customWidth="1"/>
    <col min="14571" max="14571" width="9.140625" style="8"/>
    <col min="14572" max="14575" width="10.5703125" style="8" customWidth="1"/>
    <col min="14576" max="14579" width="10.85546875" style="8" customWidth="1"/>
    <col min="14580" max="14811" width="9.140625" style="8"/>
    <col min="14812" max="14813" width="1.140625" style="8" customWidth="1"/>
    <col min="14814" max="14814" width="36.28515625" style="8" customWidth="1"/>
    <col min="14815" max="14815" width="9" style="8" customWidth="1"/>
    <col min="14816" max="14816" width="0" style="8" hidden="1" customWidth="1"/>
    <col min="14817" max="14817" width="19.85546875" style="8" customWidth="1"/>
    <col min="14818" max="14818" width="7.85546875" style="8" customWidth="1"/>
    <col min="14819" max="14819" width="5.85546875" style="8" customWidth="1"/>
    <col min="14820" max="14820" width="7.140625" style="8" customWidth="1"/>
    <col min="14821" max="14821" width="8" style="8" customWidth="1"/>
    <col min="14822" max="14822" width="9.140625" style="8"/>
    <col min="14823" max="14823" width="6.140625" style="8" customWidth="1"/>
    <col min="14824" max="14826" width="8.140625" style="8" customWidth="1"/>
    <col min="14827" max="14827" width="9.140625" style="8"/>
    <col min="14828" max="14831" width="10.5703125" style="8" customWidth="1"/>
    <col min="14832" max="14835" width="10.85546875" style="8" customWidth="1"/>
    <col min="14836" max="15067" width="9.140625" style="8"/>
    <col min="15068" max="15069" width="1.140625" style="8" customWidth="1"/>
    <col min="15070" max="15070" width="36.28515625" style="8" customWidth="1"/>
    <col min="15071" max="15071" width="9" style="8" customWidth="1"/>
    <col min="15072" max="15072" width="0" style="8" hidden="1" customWidth="1"/>
    <col min="15073" max="15073" width="19.85546875" style="8" customWidth="1"/>
    <col min="15074" max="15074" width="7.85546875" style="8" customWidth="1"/>
    <col min="15075" max="15075" width="5.85546875" style="8" customWidth="1"/>
    <col min="15076" max="15076" width="7.140625" style="8" customWidth="1"/>
    <col min="15077" max="15077" width="8" style="8" customWidth="1"/>
    <col min="15078" max="15078" width="9.140625" style="8"/>
    <col min="15079" max="15079" width="6.140625" style="8" customWidth="1"/>
    <col min="15080" max="15082" width="8.140625" style="8" customWidth="1"/>
    <col min="15083" max="15083" width="9.140625" style="8"/>
    <col min="15084" max="15087" width="10.5703125" style="8" customWidth="1"/>
    <col min="15088" max="15091" width="10.85546875" style="8" customWidth="1"/>
    <col min="15092" max="15323" width="9.140625" style="8"/>
    <col min="15324" max="15325" width="1.140625" style="8" customWidth="1"/>
    <col min="15326" max="15326" width="36.28515625" style="8" customWidth="1"/>
    <col min="15327" max="15327" width="9" style="8" customWidth="1"/>
    <col min="15328" max="15328" width="0" style="8" hidden="1" customWidth="1"/>
    <col min="15329" max="15329" width="19.85546875" style="8" customWidth="1"/>
    <col min="15330" max="15330" width="7.85546875" style="8" customWidth="1"/>
    <col min="15331" max="15331" width="5.85546875" style="8" customWidth="1"/>
    <col min="15332" max="15332" width="7.140625" style="8" customWidth="1"/>
    <col min="15333" max="15333" width="8" style="8" customWidth="1"/>
    <col min="15334" max="15334" width="9.140625" style="8"/>
    <col min="15335" max="15335" width="6.140625" style="8" customWidth="1"/>
    <col min="15336" max="15338" width="8.140625" style="8" customWidth="1"/>
    <col min="15339" max="15339" width="9.140625" style="8"/>
    <col min="15340" max="15343" width="10.5703125" style="8" customWidth="1"/>
    <col min="15344" max="15347" width="10.85546875" style="8" customWidth="1"/>
    <col min="15348" max="15579" width="9.140625" style="8"/>
    <col min="15580" max="15581" width="1.140625" style="8" customWidth="1"/>
    <col min="15582" max="15582" width="36.28515625" style="8" customWidth="1"/>
    <col min="15583" max="15583" width="9" style="8" customWidth="1"/>
    <col min="15584" max="15584" width="0" style="8" hidden="1" customWidth="1"/>
    <col min="15585" max="15585" width="19.85546875" style="8" customWidth="1"/>
    <col min="15586" max="15586" width="7.85546875" style="8" customWidth="1"/>
    <col min="15587" max="15587" width="5.85546875" style="8" customWidth="1"/>
    <col min="15588" max="15588" width="7.140625" style="8" customWidth="1"/>
    <col min="15589" max="15589" width="8" style="8" customWidth="1"/>
    <col min="15590" max="15590" width="9.140625" style="8"/>
    <col min="15591" max="15591" width="6.140625" style="8" customWidth="1"/>
    <col min="15592" max="15594" width="8.140625" style="8" customWidth="1"/>
    <col min="15595" max="15595" width="9.140625" style="8"/>
    <col min="15596" max="15599" width="10.5703125" style="8" customWidth="1"/>
    <col min="15600" max="15603" width="10.85546875" style="8" customWidth="1"/>
    <col min="15604" max="15835" width="9.140625" style="8"/>
    <col min="15836" max="15837" width="1.140625" style="8" customWidth="1"/>
    <col min="15838" max="15838" width="36.28515625" style="8" customWidth="1"/>
    <col min="15839" max="15839" width="9" style="8" customWidth="1"/>
    <col min="15840" max="15840" width="0" style="8" hidden="1" customWidth="1"/>
    <col min="15841" max="15841" width="19.85546875" style="8" customWidth="1"/>
    <col min="15842" max="15842" width="7.85546875" style="8" customWidth="1"/>
    <col min="15843" max="15843" width="5.85546875" style="8" customWidth="1"/>
    <col min="15844" max="15844" width="7.140625" style="8" customWidth="1"/>
    <col min="15845" max="15845" width="8" style="8" customWidth="1"/>
    <col min="15846" max="15846" width="9.140625" style="8"/>
    <col min="15847" max="15847" width="6.140625" style="8" customWidth="1"/>
    <col min="15848" max="15850" width="8.140625" style="8" customWidth="1"/>
    <col min="15851" max="15851" width="9.140625" style="8"/>
    <col min="15852" max="15855" width="10.5703125" style="8" customWidth="1"/>
    <col min="15856" max="15859" width="10.85546875" style="8" customWidth="1"/>
    <col min="15860" max="16091" width="9.140625" style="8"/>
    <col min="16092" max="16093" width="1.140625" style="8" customWidth="1"/>
    <col min="16094" max="16094" width="36.28515625" style="8" customWidth="1"/>
    <col min="16095" max="16095" width="9" style="8" customWidth="1"/>
    <col min="16096" max="16096" width="0" style="8" hidden="1" customWidth="1"/>
    <col min="16097" max="16097" width="19.85546875" style="8" customWidth="1"/>
    <col min="16098" max="16098" width="7.85546875" style="8" customWidth="1"/>
    <col min="16099" max="16099" width="5.85546875" style="8" customWidth="1"/>
    <col min="16100" max="16100" width="7.140625" style="8" customWidth="1"/>
    <col min="16101" max="16101" width="8" style="8" customWidth="1"/>
    <col min="16102" max="16102" width="9.140625" style="8"/>
    <col min="16103" max="16103" width="6.140625" style="8" customWidth="1"/>
    <col min="16104" max="16106" width="8.140625" style="8" customWidth="1"/>
    <col min="16107" max="16107" width="9.140625" style="8"/>
    <col min="16108" max="16111" width="10.5703125" style="8" customWidth="1"/>
    <col min="16112" max="16115" width="10.85546875" style="8" customWidth="1"/>
    <col min="16116" max="16384" width="9.140625" style="8"/>
  </cols>
  <sheetData>
    <row r="1" spans="1:27" s="266" customFormat="1" ht="15.6" customHeight="1" thickBot="1" x14ac:dyDescent="0.25">
      <c r="A1" s="467" t="s">
        <v>285</v>
      </c>
      <c r="B1" s="467"/>
      <c r="C1" s="467"/>
      <c r="D1" s="467"/>
      <c r="E1" s="467"/>
      <c r="F1" s="467"/>
      <c r="G1" s="467"/>
      <c r="H1" s="467"/>
      <c r="I1" s="467"/>
      <c r="J1" s="468"/>
      <c r="K1" s="479" t="s">
        <v>271</v>
      </c>
      <c r="L1" s="480"/>
      <c r="M1" s="480"/>
      <c r="N1" s="481"/>
      <c r="O1" s="464" t="s">
        <v>306</v>
      </c>
      <c r="P1" s="465"/>
      <c r="Q1" s="465"/>
      <c r="R1" s="465"/>
      <c r="S1" s="465"/>
      <c r="T1" s="465"/>
      <c r="U1" s="465"/>
      <c r="V1" s="465"/>
      <c r="W1" s="466"/>
    </row>
    <row r="2" spans="1:27" s="266" customFormat="1" ht="30" customHeight="1" thickBot="1" x14ac:dyDescent="0.25">
      <c r="A2" s="467"/>
      <c r="B2" s="467"/>
      <c r="C2" s="467"/>
      <c r="D2" s="467"/>
      <c r="E2" s="467"/>
      <c r="F2" s="467"/>
      <c r="G2" s="467"/>
      <c r="H2" s="467"/>
      <c r="I2" s="467"/>
      <c r="J2" s="468"/>
      <c r="K2" s="482"/>
      <c r="L2" s="483"/>
      <c r="M2" s="483"/>
      <c r="N2" s="484"/>
      <c r="O2" s="134" t="s">
        <v>106</v>
      </c>
      <c r="P2" s="134" t="s">
        <v>107</v>
      </c>
      <c r="Q2" s="134" t="s">
        <v>108</v>
      </c>
      <c r="R2" s="134" t="s">
        <v>252</v>
      </c>
      <c r="S2" s="134" t="s">
        <v>254</v>
      </c>
      <c r="T2" s="134" t="s">
        <v>255</v>
      </c>
      <c r="U2" s="134" t="s">
        <v>257</v>
      </c>
      <c r="V2" s="134" t="s">
        <v>256</v>
      </c>
      <c r="W2" s="134" t="s">
        <v>253</v>
      </c>
    </row>
    <row r="3" spans="1:27" s="271" customFormat="1" ht="15.95" customHeight="1" x14ac:dyDescent="0.2">
      <c r="A3" s="467"/>
      <c r="B3" s="467"/>
      <c r="C3" s="467"/>
      <c r="D3" s="467"/>
      <c r="E3" s="467"/>
      <c r="F3" s="467"/>
      <c r="G3" s="467"/>
      <c r="H3" s="467"/>
      <c r="I3" s="467"/>
      <c r="J3" s="468"/>
      <c r="K3" s="470" t="s">
        <v>270</v>
      </c>
      <c r="L3" s="471"/>
      <c r="M3" s="471"/>
      <c r="N3" s="472"/>
      <c r="O3" s="178">
        <v>1274.1500000000001</v>
      </c>
      <c r="P3" s="178">
        <v>1613.81</v>
      </c>
      <c r="Q3" s="178">
        <v>1613.81</v>
      </c>
      <c r="R3" s="178">
        <v>1053.6099999999999</v>
      </c>
      <c r="S3" s="178">
        <v>1613.81</v>
      </c>
      <c r="T3" s="178">
        <v>1613.81</v>
      </c>
      <c r="U3" s="178">
        <v>935.08</v>
      </c>
      <c r="V3" s="178">
        <v>0</v>
      </c>
      <c r="W3" s="178">
        <v>0</v>
      </c>
    </row>
    <row r="4" spans="1:27" s="271" customFormat="1" ht="15.95" customHeight="1" x14ac:dyDescent="0.2">
      <c r="A4" s="467"/>
      <c r="B4" s="467"/>
      <c r="C4" s="467"/>
      <c r="D4" s="467"/>
      <c r="E4" s="467"/>
      <c r="F4" s="467"/>
      <c r="G4" s="467"/>
      <c r="H4" s="467"/>
      <c r="I4" s="467"/>
      <c r="J4" s="468"/>
      <c r="K4" s="473" t="s">
        <v>265</v>
      </c>
      <c r="L4" s="474"/>
      <c r="M4" s="474"/>
      <c r="N4" s="475"/>
      <c r="O4" s="176">
        <v>1699</v>
      </c>
      <c r="P4" s="177">
        <v>2152</v>
      </c>
      <c r="Q4" s="177">
        <v>3315</v>
      </c>
      <c r="R4" s="177">
        <v>1405</v>
      </c>
      <c r="S4" s="177">
        <v>3101</v>
      </c>
      <c r="T4" s="177">
        <v>4577</v>
      </c>
      <c r="U4" s="177">
        <v>1247</v>
      </c>
      <c r="V4" s="177">
        <v>0</v>
      </c>
      <c r="W4" s="177">
        <v>0</v>
      </c>
      <c r="X4" s="272"/>
      <c r="Y4" s="272"/>
      <c r="Z4" s="272"/>
    </row>
    <row r="5" spans="1:27" s="271" customFormat="1" ht="15.95" customHeight="1" thickBot="1" x14ac:dyDescent="0.25">
      <c r="A5" s="467"/>
      <c r="B5" s="467"/>
      <c r="C5" s="467"/>
      <c r="D5" s="467"/>
      <c r="E5" s="467"/>
      <c r="F5" s="467"/>
      <c r="G5" s="467"/>
      <c r="H5" s="467"/>
      <c r="I5" s="467"/>
      <c r="J5" s="468"/>
      <c r="K5" s="476" t="s">
        <v>222</v>
      </c>
      <c r="L5" s="477"/>
      <c r="M5" s="477"/>
      <c r="N5" s="478"/>
      <c r="O5" s="179">
        <v>509.66</v>
      </c>
      <c r="P5" s="179">
        <v>645.52</v>
      </c>
      <c r="Q5" s="179">
        <v>645.52</v>
      </c>
      <c r="R5" s="179">
        <v>421.44</v>
      </c>
      <c r="S5" s="179">
        <v>645.52</v>
      </c>
      <c r="T5" s="179">
        <v>645.52</v>
      </c>
      <c r="U5" s="179">
        <v>374.03</v>
      </c>
      <c r="V5" s="179">
        <v>0</v>
      </c>
      <c r="W5" s="179">
        <v>0</v>
      </c>
      <c r="X5" s="272"/>
      <c r="Y5" s="272"/>
      <c r="Z5" s="272"/>
    </row>
    <row r="6" spans="1:27" s="266" customFormat="1" ht="15.95" customHeight="1" thickBot="1" x14ac:dyDescent="0.3">
      <c r="A6" s="469" t="s">
        <v>269</v>
      </c>
      <c r="B6" s="469"/>
      <c r="C6" s="469"/>
      <c r="D6" s="469"/>
      <c r="E6" s="469"/>
      <c r="F6" s="469"/>
      <c r="G6" s="469"/>
      <c r="H6" s="469"/>
      <c r="I6" s="469"/>
      <c r="J6" s="469"/>
      <c r="K6" s="469"/>
      <c r="L6" s="135">
        <v>6</v>
      </c>
      <c r="M6" s="136"/>
      <c r="N6" s="137"/>
      <c r="O6" s="138"/>
      <c r="P6" s="116"/>
      <c r="Q6" s="116"/>
      <c r="R6" s="116"/>
      <c r="S6" s="116"/>
      <c r="T6" s="116"/>
      <c r="U6" s="116"/>
      <c r="V6" s="116"/>
      <c r="W6" s="116"/>
      <c r="X6" s="271"/>
      <c r="Y6" s="271"/>
      <c r="Z6" s="271"/>
      <c r="AA6" s="271"/>
    </row>
    <row r="7" spans="1:27" s="266" customFormat="1" ht="96.6" customHeight="1" thickBot="1" x14ac:dyDescent="0.3">
      <c r="A7" s="315" t="s">
        <v>301</v>
      </c>
      <c r="B7" s="316" t="s">
        <v>0</v>
      </c>
      <c r="C7" s="317" t="s">
        <v>1</v>
      </c>
      <c r="D7" s="318" t="s">
        <v>2</v>
      </c>
      <c r="E7" s="319" t="s">
        <v>122</v>
      </c>
      <c r="F7" s="320" t="s">
        <v>123</v>
      </c>
      <c r="G7" s="318" t="s">
        <v>124</v>
      </c>
      <c r="H7" s="319" t="s">
        <v>307</v>
      </c>
      <c r="I7" s="319" t="s">
        <v>266</v>
      </c>
      <c r="J7" s="320" t="s">
        <v>125</v>
      </c>
      <c r="K7" s="319" t="s">
        <v>267</v>
      </c>
      <c r="L7" s="318" t="s">
        <v>268</v>
      </c>
      <c r="M7" s="139" t="s">
        <v>219</v>
      </c>
      <c r="N7" s="115"/>
      <c r="O7" s="134" t="s">
        <v>287</v>
      </c>
      <c r="P7" s="134" t="s">
        <v>288</v>
      </c>
      <c r="Q7" s="134" t="s">
        <v>289</v>
      </c>
      <c r="R7" s="134" t="s">
        <v>290</v>
      </c>
      <c r="S7" s="134" t="s">
        <v>292</v>
      </c>
      <c r="T7" s="134" t="s">
        <v>293</v>
      </c>
      <c r="U7" s="134" t="s">
        <v>295</v>
      </c>
      <c r="V7" s="134" t="s">
        <v>294</v>
      </c>
      <c r="W7" s="134" t="s">
        <v>291</v>
      </c>
    </row>
    <row r="8" spans="1:27" s="266" customFormat="1" ht="15.6" customHeight="1" x14ac:dyDescent="0.25">
      <c r="A8" s="294"/>
      <c r="B8" s="263" t="s">
        <v>3</v>
      </c>
      <c r="C8" s="225"/>
      <c r="D8" s="226"/>
      <c r="E8" s="227"/>
      <c r="F8" s="228"/>
      <c r="G8" s="229"/>
      <c r="H8" s="230"/>
      <c r="I8" s="230"/>
      <c r="J8" s="228"/>
      <c r="K8" s="231"/>
      <c r="L8" s="232"/>
      <c r="M8" s="233"/>
      <c r="N8" s="115"/>
      <c r="O8" s="234" t="s">
        <v>106</v>
      </c>
      <c r="P8" s="234" t="s">
        <v>107</v>
      </c>
      <c r="Q8" s="234" t="s">
        <v>108</v>
      </c>
      <c r="R8" s="234" t="s">
        <v>252</v>
      </c>
      <c r="S8" s="234" t="s">
        <v>254</v>
      </c>
      <c r="T8" s="234" t="s">
        <v>255</v>
      </c>
      <c r="U8" s="234" t="s">
        <v>257</v>
      </c>
      <c r="V8" s="286" t="s">
        <v>256</v>
      </c>
      <c r="W8" s="234" t="s">
        <v>253</v>
      </c>
    </row>
    <row r="9" spans="1:27" s="266" customFormat="1" ht="15.6" customHeight="1" thickBot="1" x14ac:dyDescent="0.3">
      <c r="A9" s="296" t="s">
        <v>222</v>
      </c>
      <c r="B9" s="180" t="s">
        <v>4</v>
      </c>
      <c r="C9" s="181" t="s">
        <v>5</v>
      </c>
      <c r="D9" s="182" t="s">
        <v>10</v>
      </c>
      <c r="E9" s="183">
        <v>1.87</v>
      </c>
      <c r="F9" s="184"/>
      <c r="G9" s="185"/>
      <c r="H9" s="186">
        <f>ROUND(E9*(1-F9),2)</f>
        <v>1.87</v>
      </c>
      <c r="I9" s="186">
        <v>10.7</v>
      </c>
      <c r="J9" s="184">
        <v>0.5</v>
      </c>
      <c r="K9" s="186">
        <f>ROUNDDOWN(I9*J9,2)</f>
        <v>5.35</v>
      </c>
      <c r="L9" s="187">
        <f>MIN($L$6,K9)</f>
        <v>5.35</v>
      </c>
      <c r="M9" s="117">
        <f>ROUND(L9*$H9,2)</f>
        <v>10</v>
      </c>
      <c r="N9" s="118"/>
      <c r="O9" s="188">
        <f>ROUND(O$5*$M9,2)</f>
        <v>5096.6000000000004</v>
      </c>
      <c r="P9" s="188">
        <f t="shared" ref="P9:W9" si="0">ROUND(P$5*$M9,2)</f>
        <v>6455.2</v>
      </c>
      <c r="Q9" s="188">
        <f>ROUND(Q$5*$M9,2)</f>
        <v>6455.2</v>
      </c>
      <c r="R9" s="188">
        <f>ROUND(R$5*$M9,2)</f>
        <v>4214.3999999999996</v>
      </c>
      <c r="S9" s="188">
        <f>ROUND(S$5*$M9,2)</f>
        <v>6455.2</v>
      </c>
      <c r="T9" s="188">
        <f>ROUND(T$5*$M9,2)</f>
        <v>6455.2</v>
      </c>
      <c r="U9" s="188">
        <f>ROUND(U$5*$M9,2)</f>
        <v>3740.3</v>
      </c>
      <c r="V9" s="188">
        <f t="shared" si="0"/>
        <v>0</v>
      </c>
      <c r="W9" s="188">
        <f t="shared" si="0"/>
        <v>0</v>
      </c>
      <c r="X9" s="273"/>
    </row>
    <row r="10" spans="1:27" s="266" customFormat="1" ht="15.6" customHeight="1" x14ac:dyDescent="0.25">
      <c r="A10" s="294"/>
      <c r="B10" s="287" t="s">
        <v>7</v>
      </c>
      <c r="C10" s="107"/>
      <c r="D10" s="108"/>
      <c r="E10" s="109"/>
      <c r="F10" s="110"/>
      <c r="G10" s="111"/>
      <c r="H10" s="112"/>
      <c r="I10" s="112"/>
      <c r="J10" s="110"/>
      <c r="K10" s="113"/>
      <c r="L10" s="114"/>
      <c r="M10" s="276"/>
      <c r="N10" s="118"/>
      <c r="O10" s="119"/>
      <c r="P10" s="119"/>
      <c r="Q10" s="119"/>
      <c r="R10" s="119"/>
      <c r="S10" s="119"/>
      <c r="T10" s="119"/>
      <c r="U10" s="119"/>
      <c r="V10" s="119"/>
      <c r="W10" s="119"/>
      <c r="X10" s="273"/>
    </row>
    <row r="11" spans="1:27" s="266" customFormat="1" ht="15.6" customHeight="1" x14ac:dyDescent="0.25">
      <c r="A11" s="297" t="s">
        <v>222</v>
      </c>
      <c r="B11" s="189" t="s">
        <v>8</v>
      </c>
      <c r="C11" s="190" t="s">
        <v>9</v>
      </c>
      <c r="D11" s="191" t="s">
        <v>10</v>
      </c>
      <c r="E11" s="192">
        <v>0.63</v>
      </c>
      <c r="F11" s="193"/>
      <c r="G11" s="194"/>
      <c r="H11" s="195">
        <f>ROUND(E11*(1-F11),2)</f>
        <v>0.63</v>
      </c>
      <c r="I11" s="195">
        <v>12.89</v>
      </c>
      <c r="J11" s="193">
        <v>0.5</v>
      </c>
      <c r="K11" s="196">
        <f>ROUND(I11*J11,2)</f>
        <v>6.45</v>
      </c>
      <c r="L11" s="197">
        <f>MIN($L$6,K11)</f>
        <v>6</v>
      </c>
      <c r="M11" s="120">
        <f>ROUND(L11*$H11,2)</f>
        <v>3.78</v>
      </c>
      <c r="N11" s="118"/>
      <c r="O11" s="188">
        <f>ROUND(O$5*$M11,2)</f>
        <v>1926.51</v>
      </c>
      <c r="P11" s="188">
        <f t="shared" ref="P11:W15" si="1">ROUND(P$5*$M11,2)</f>
        <v>2440.0700000000002</v>
      </c>
      <c r="Q11" s="188">
        <f t="shared" si="1"/>
        <v>2440.0700000000002</v>
      </c>
      <c r="R11" s="188">
        <f t="shared" si="1"/>
        <v>1593.04</v>
      </c>
      <c r="S11" s="188">
        <f t="shared" si="1"/>
        <v>2440.0700000000002</v>
      </c>
      <c r="T11" s="188">
        <f t="shared" si="1"/>
        <v>2440.0700000000002</v>
      </c>
      <c r="U11" s="188">
        <f t="shared" si="1"/>
        <v>1413.83</v>
      </c>
      <c r="V11" s="188">
        <f t="shared" si="1"/>
        <v>0</v>
      </c>
      <c r="W11" s="188">
        <f t="shared" si="1"/>
        <v>0</v>
      </c>
      <c r="X11" s="273"/>
    </row>
    <row r="12" spans="1:27" s="266" customFormat="1" ht="15.6" customHeight="1" x14ac:dyDescent="0.25">
      <c r="A12" s="297" t="s">
        <v>222</v>
      </c>
      <c r="B12" s="189" t="s">
        <v>191</v>
      </c>
      <c r="C12" s="198">
        <v>130</v>
      </c>
      <c r="D12" s="191" t="s">
        <v>10</v>
      </c>
      <c r="E12" s="192">
        <v>0.4</v>
      </c>
      <c r="F12" s="193"/>
      <c r="G12" s="194"/>
      <c r="H12" s="195">
        <f>ROUND(E12*(1-F12),2)</f>
        <v>0.4</v>
      </c>
      <c r="I12" s="195">
        <v>12.89</v>
      </c>
      <c r="J12" s="193">
        <v>0.5</v>
      </c>
      <c r="K12" s="196">
        <f>ROUND(I12*J12,2)</f>
        <v>6.45</v>
      </c>
      <c r="L12" s="197">
        <f>MIN($L$6,K12)</f>
        <v>6</v>
      </c>
      <c r="M12" s="120">
        <f>ROUND(L12*$H12,2)</f>
        <v>2.4</v>
      </c>
      <c r="N12" s="118"/>
      <c r="O12" s="188">
        <f>ROUND(O$5*$M12,2)</f>
        <v>1223.18</v>
      </c>
      <c r="P12" s="188">
        <f t="shared" si="1"/>
        <v>1549.25</v>
      </c>
      <c r="Q12" s="188">
        <f t="shared" si="1"/>
        <v>1549.25</v>
      </c>
      <c r="R12" s="188">
        <f t="shared" si="1"/>
        <v>1011.46</v>
      </c>
      <c r="S12" s="188">
        <f t="shared" si="1"/>
        <v>1549.25</v>
      </c>
      <c r="T12" s="188">
        <f t="shared" si="1"/>
        <v>1549.25</v>
      </c>
      <c r="U12" s="188">
        <f t="shared" si="1"/>
        <v>897.67</v>
      </c>
      <c r="V12" s="188">
        <f t="shared" si="1"/>
        <v>0</v>
      </c>
      <c r="W12" s="188">
        <f t="shared" si="1"/>
        <v>0</v>
      </c>
      <c r="X12" s="273"/>
    </row>
    <row r="13" spans="1:27" s="266" customFormat="1" ht="15.6" customHeight="1" x14ac:dyDescent="0.25">
      <c r="A13" s="297" t="s">
        <v>222</v>
      </c>
      <c r="B13" s="189" t="s">
        <v>157</v>
      </c>
      <c r="C13" s="190" t="s">
        <v>158</v>
      </c>
      <c r="D13" s="191" t="s">
        <v>10</v>
      </c>
      <c r="E13" s="192">
        <v>0.67</v>
      </c>
      <c r="F13" s="193"/>
      <c r="G13" s="194"/>
      <c r="H13" s="195">
        <f>ROUND(E13*(1-F13),2)</f>
        <v>0.67</v>
      </c>
      <c r="I13" s="195">
        <v>12.89</v>
      </c>
      <c r="J13" s="193">
        <v>0.5</v>
      </c>
      <c r="K13" s="196">
        <f>ROUND(I13*J13,2)</f>
        <v>6.45</v>
      </c>
      <c r="L13" s="197">
        <f>MIN($L$6,K13)</f>
        <v>6</v>
      </c>
      <c r="M13" s="120">
        <f>ROUND(L13*$H13,2)</f>
        <v>4.0199999999999996</v>
      </c>
      <c r="N13" s="118"/>
      <c r="O13" s="188">
        <f>ROUND(O$5*$M13,2)</f>
        <v>2048.83</v>
      </c>
      <c r="P13" s="188">
        <f t="shared" si="1"/>
        <v>2594.9899999999998</v>
      </c>
      <c r="Q13" s="188">
        <f t="shared" si="1"/>
        <v>2594.9899999999998</v>
      </c>
      <c r="R13" s="188">
        <f t="shared" si="1"/>
        <v>1694.19</v>
      </c>
      <c r="S13" s="188">
        <f t="shared" si="1"/>
        <v>2594.9899999999998</v>
      </c>
      <c r="T13" s="188">
        <f t="shared" si="1"/>
        <v>2594.9899999999998</v>
      </c>
      <c r="U13" s="188">
        <f>ROUND(U$5*$M13,2)</f>
        <v>1503.6</v>
      </c>
      <c r="V13" s="188">
        <f t="shared" si="1"/>
        <v>0</v>
      </c>
      <c r="W13" s="188">
        <f t="shared" si="1"/>
        <v>0</v>
      </c>
      <c r="X13" s="273"/>
    </row>
    <row r="14" spans="1:27" s="266" customFormat="1" ht="15.6" customHeight="1" x14ac:dyDescent="0.25">
      <c r="A14" s="297" t="s">
        <v>222</v>
      </c>
      <c r="B14" s="189" t="s">
        <v>11</v>
      </c>
      <c r="C14" s="190" t="s">
        <v>12</v>
      </c>
      <c r="D14" s="191" t="s">
        <v>10</v>
      </c>
      <c r="E14" s="192">
        <v>0.19</v>
      </c>
      <c r="F14" s="193"/>
      <c r="G14" s="194"/>
      <c r="H14" s="195">
        <f>ROUND(E14*(1-F14),2)</f>
        <v>0.19</v>
      </c>
      <c r="I14" s="195">
        <v>12.89</v>
      </c>
      <c r="J14" s="193">
        <v>0.5</v>
      </c>
      <c r="K14" s="196">
        <f>ROUND(I14*J14,2)</f>
        <v>6.45</v>
      </c>
      <c r="L14" s="197">
        <f>MIN($L$6,K14)</f>
        <v>6</v>
      </c>
      <c r="M14" s="120">
        <f>ROUND(L14*$H14,2)</f>
        <v>1.1399999999999999</v>
      </c>
      <c r="N14" s="118"/>
      <c r="O14" s="188">
        <f>ROUND(O$5*$M14,2)</f>
        <v>581.01</v>
      </c>
      <c r="P14" s="188">
        <f t="shared" si="1"/>
        <v>735.89</v>
      </c>
      <c r="Q14" s="188">
        <f t="shared" si="1"/>
        <v>735.89</v>
      </c>
      <c r="R14" s="188">
        <f t="shared" si="1"/>
        <v>480.44</v>
      </c>
      <c r="S14" s="188">
        <f t="shared" si="1"/>
        <v>735.89</v>
      </c>
      <c r="T14" s="188">
        <f t="shared" si="1"/>
        <v>735.89</v>
      </c>
      <c r="U14" s="188">
        <f t="shared" si="1"/>
        <v>426.39</v>
      </c>
      <c r="V14" s="188">
        <f t="shared" si="1"/>
        <v>0</v>
      </c>
      <c r="W14" s="188">
        <f t="shared" si="1"/>
        <v>0</v>
      </c>
      <c r="X14" s="273"/>
    </row>
    <row r="15" spans="1:27" s="266" customFormat="1" ht="15.6" customHeight="1" thickBot="1" x14ac:dyDescent="0.3">
      <c r="A15" s="298" t="s">
        <v>222</v>
      </c>
      <c r="B15" s="199" t="s">
        <v>13</v>
      </c>
      <c r="C15" s="181" t="s">
        <v>14</v>
      </c>
      <c r="D15" s="182" t="s">
        <v>10</v>
      </c>
      <c r="E15" s="183">
        <v>0.17</v>
      </c>
      <c r="F15" s="184"/>
      <c r="G15" s="185"/>
      <c r="H15" s="186">
        <f>ROUND(E15*(1-F15),2)</f>
        <v>0.17</v>
      </c>
      <c r="I15" s="186">
        <v>12.89</v>
      </c>
      <c r="J15" s="184">
        <v>0.5</v>
      </c>
      <c r="K15" s="200">
        <f>ROUND(I15*J15,2)</f>
        <v>6.45</v>
      </c>
      <c r="L15" s="200">
        <f>MIN($L$6,K15)</f>
        <v>6</v>
      </c>
      <c r="M15" s="117">
        <f>ROUND(L15*$H15,2)</f>
        <v>1.02</v>
      </c>
      <c r="N15" s="118"/>
      <c r="O15" s="188">
        <f>ROUND(O$5*$M15,2)</f>
        <v>519.85</v>
      </c>
      <c r="P15" s="188">
        <f t="shared" si="1"/>
        <v>658.43</v>
      </c>
      <c r="Q15" s="188">
        <f t="shared" si="1"/>
        <v>658.43</v>
      </c>
      <c r="R15" s="188">
        <f t="shared" si="1"/>
        <v>429.87</v>
      </c>
      <c r="S15" s="188">
        <f t="shared" si="1"/>
        <v>658.43</v>
      </c>
      <c r="T15" s="188">
        <f>ROUND(T$5*$M15,2)</f>
        <v>658.43</v>
      </c>
      <c r="U15" s="188">
        <f t="shared" si="1"/>
        <v>381.51</v>
      </c>
      <c r="V15" s="188">
        <f t="shared" si="1"/>
        <v>0</v>
      </c>
      <c r="W15" s="188">
        <f t="shared" si="1"/>
        <v>0</v>
      </c>
      <c r="X15" s="273"/>
      <c r="Y15" s="274"/>
      <c r="Z15" s="274"/>
    </row>
    <row r="16" spans="1:27" s="266" customFormat="1" ht="15.6" customHeight="1" x14ac:dyDescent="0.25">
      <c r="A16" s="294"/>
      <c r="B16" s="288" t="s">
        <v>15</v>
      </c>
      <c r="C16" s="236"/>
      <c r="D16" s="237"/>
      <c r="E16" s="238"/>
      <c r="F16" s="239"/>
      <c r="G16" s="240"/>
      <c r="H16" s="241"/>
      <c r="I16" s="241"/>
      <c r="J16" s="239"/>
      <c r="K16" s="242"/>
      <c r="L16" s="243"/>
      <c r="M16" s="244"/>
      <c r="N16" s="118"/>
      <c r="O16" s="234"/>
      <c r="P16" s="234"/>
      <c r="Q16" s="234"/>
      <c r="R16" s="234"/>
      <c r="S16" s="234"/>
      <c r="T16" s="234"/>
      <c r="U16" s="234"/>
      <c r="V16" s="234"/>
      <c r="W16" s="234"/>
      <c r="X16" s="273"/>
      <c r="Y16" s="274"/>
      <c r="Z16" s="274"/>
    </row>
    <row r="17" spans="1:26" s="266" customFormat="1" ht="15.6" customHeight="1" x14ac:dyDescent="0.25">
      <c r="A17" s="299" t="s">
        <v>270</v>
      </c>
      <c r="B17" s="140" t="s">
        <v>229</v>
      </c>
      <c r="C17" s="141" t="s">
        <v>16</v>
      </c>
      <c r="D17" s="142" t="s">
        <v>17</v>
      </c>
      <c r="E17" s="143">
        <v>0.99</v>
      </c>
      <c r="F17" s="144"/>
      <c r="G17" s="145"/>
      <c r="H17" s="146">
        <f t="shared" ref="H17:H24" si="2">ROUND(E17*(1-F17),2)</f>
        <v>0.99</v>
      </c>
      <c r="I17" s="146">
        <v>8.59</v>
      </c>
      <c r="J17" s="144">
        <v>0.5</v>
      </c>
      <c r="K17" s="147">
        <f t="shared" ref="K17:K24" si="3">ROUND(I17*J17,2)</f>
        <v>4.3</v>
      </c>
      <c r="L17" s="148">
        <f>MIN($L$6,K17)</f>
        <v>4.3</v>
      </c>
      <c r="M17" s="120">
        <f t="shared" ref="M17:M24" si="4">ROUND(L17*$H17,2)</f>
        <v>4.26</v>
      </c>
      <c r="N17" s="118"/>
      <c r="O17" s="149">
        <f>ROUND($M17*O$3,2)</f>
        <v>5427.88</v>
      </c>
      <c r="P17" s="149">
        <f t="shared" ref="P17:W17" si="5">ROUND($M17*P$3,2)</f>
        <v>6874.83</v>
      </c>
      <c r="Q17" s="149">
        <f t="shared" si="5"/>
        <v>6874.83</v>
      </c>
      <c r="R17" s="149">
        <f t="shared" si="5"/>
        <v>4488.38</v>
      </c>
      <c r="S17" s="149">
        <f t="shared" si="5"/>
        <v>6874.83</v>
      </c>
      <c r="T17" s="149">
        <f t="shared" si="5"/>
        <v>6874.83</v>
      </c>
      <c r="U17" s="149">
        <f t="shared" si="5"/>
        <v>3983.44</v>
      </c>
      <c r="V17" s="149">
        <f t="shared" si="5"/>
        <v>0</v>
      </c>
      <c r="W17" s="149">
        <f t="shared" si="5"/>
        <v>0</v>
      </c>
      <c r="X17" s="273"/>
      <c r="Y17" s="274"/>
      <c r="Z17" s="274"/>
    </row>
    <row r="18" spans="1:26" s="266" customFormat="1" ht="15.6" customHeight="1" x14ac:dyDescent="0.25">
      <c r="A18" s="300" t="s">
        <v>265</v>
      </c>
      <c r="B18" s="150" t="s">
        <v>218</v>
      </c>
      <c r="C18" s="151" t="s">
        <v>18</v>
      </c>
      <c r="D18" s="152" t="s">
        <v>17</v>
      </c>
      <c r="E18" s="153">
        <v>0.56000000000000005</v>
      </c>
      <c r="F18" s="154"/>
      <c r="G18" s="155"/>
      <c r="H18" s="156">
        <f>ROUND(E18*(1-F18),2)</f>
        <v>0.56000000000000005</v>
      </c>
      <c r="I18" s="156">
        <v>8.59</v>
      </c>
      <c r="J18" s="154">
        <v>0.5</v>
      </c>
      <c r="K18" s="157">
        <f t="shared" si="3"/>
        <v>4.3</v>
      </c>
      <c r="L18" s="158">
        <f t="shared" ref="L18:L24" si="6">MIN($L$6,K18)</f>
        <v>4.3</v>
      </c>
      <c r="M18" s="120">
        <f t="shared" si="4"/>
        <v>2.41</v>
      </c>
      <c r="N18" s="118"/>
      <c r="O18" s="175">
        <f t="shared" ref="O18:O24" si="7">ROUND($M18*O$4,2)</f>
        <v>4094.59</v>
      </c>
      <c r="P18" s="175">
        <f t="shared" ref="P18:W24" si="8">ROUND($M18*P$4,2)</f>
        <v>5186.32</v>
      </c>
      <c r="Q18" s="175">
        <f t="shared" si="8"/>
        <v>7989.15</v>
      </c>
      <c r="R18" s="175">
        <f t="shared" si="8"/>
        <v>3386.05</v>
      </c>
      <c r="S18" s="175">
        <f t="shared" si="8"/>
        <v>7473.41</v>
      </c>
      <c r="T18" s="175">
        <f t="shared" si="8"/>
        <v>11030.57</v>
      </c>
      <c r="U18" s="175">
        <f t="shared" si="8"/>
        <v>3005.27</v>
      </c>
      <c r="V18" s="175">
        <f t="shared" si="8"/>
        <v>0</v>
      </c>
      <c r="W18" s="175">
        <f t="shared" si="8"/>
        <v>0</v>
      </c>
      <c r="X18" s="273"/>
    </row>
    <row r="19" spans="1:26" s="266" customFormat="1" ht="15.6" customHeight="1" x14ac:dyDescent="0.25">
      <c r="A19" s="300" t="s">
        <v>265</v>
      </c>
      <c r="B19" s="150" t="s">
        <v>217</v>
      </c>
      <c r="C19" s="151" t="s">
        <v>159</v>
      </c>
      <c r="D19" s="152" t="s">
        <v>17</v>
      </c>
      <c r="E19" s="153">
        <v>0.44</v>
      </c>
      <c r="F19" s="154"/>
      <c r="G19" s="155"/>
      <c r="H19" s="156">
        <f t="shared" si="2"/>
        <v>0.44</v>
      </c>
      <c r="I19" s="156">
        <v>8.59</v>
      </c>
      <c r="J19" s="154">
        <v>0.5</v>
      </c>
      <c r="K19" s="157">
        <f t="shared" si="3"/>
        <v>4.3</v>
      </c>
      <c r="L19" s="158">
        <f t="shared" si="6"/>
        <v>4.3</v>
      </c>
      <c r="M19" s="120">
        <f t="shared" si="4"/>
        <v>1.89</v>
      </c>
      <c r="N19" s="118"/>
      <c r="O19" s="175">
        <f t="shared" si="7"/>
        <v>3211.11</v>
      </c>
      <c r="P19" s="175">
        <f t="shared" si="8"/>
        <v>4067.28</v>
      </c>
      <c r="Q19" s="175">
        <f t="shared" si="8"/>
        <v>6265.35</v>
      </c>
      <c r="R19" s="175">
        <f t="shared" si="8"/>
        <v>2655.45</v>
      </c>
      <c r="S19" s="175">
        <f t="shared" si="8"/>
        <v>5860.89</v>
      </c>
      <c r="T19" s="175">
        <f t="shared" si="8"/>
        <v>8650.5300000000007</v>
      </c>
      <c r="U19" s="175">
        <f t="shared" si="8"/>
        <v>2356.83</v>
      </c>
      <c r="V19" s="175">
        <f t="shared" si="8"/>
        <v>0</v>
      </c>
      <c r="W19" s="175">
        <f t="shared" si="8"/>
        <v>0</v>
      </c>
      <c r="X19" s="273"/>
    </row>
    <row r="20" spans="1:26" s="266" customFormat="1" ht="15.6" customHeight="1" x14ac:dyDescent="0.25">
      <c r="A20" s="300" t="s">
        <v>265</v>
      </c>
      <c r="B20" s="150" t="s">
        <v>216</v>
      </c>
      <c r="C20" s="151" t="s">
        <v>160</v>
      </c>
      <c r="D20" s="152" t="s">
        <v>17</v>
      </c>
      <c r="E20" s="153">
        <v>0.36</v>
      </c>
      <c r="F20" s="154"/>
      <c r="G20" s="155"/>
      <c r="H20" s="156">
        <f t="shared" si="2"/>
        <v>0.36</v>
      </c>
      <c r="I20" s="156">
        <v>8.59</v>
      </c>
      <c r="J20" s="154">
        <v>0.5</v>
      </c>
      <c r="K20" s="157">
        <f t="shared" si="3"/>
        <v>4.3</v>
      </c>
      <c r="L20" s="158">
        <f t="shared" si="6"/>
        <v>4.3</v>
      </c>
      <c r="M20" s="120">
        <f>ROUND(L20*$H20,2)</f>
        <v>1.55</v>
      </c>
      <c r="N20" s="118"/>
      <c r="O20" s="175">
        <f t="shared" si="7"/>
        <v>2633.45</v>
      </c>
      <c r="P20" s="175">
        <f t="shared" si="8"/>
        <v>3335.6</v>
      </c>
      <c r="Q20" s="175">
        <f t="shared" si="8"/>
        <v>5138.25</v>
      </c>
      <c r="R20" s="175">
        <f t="shared" si="8"/>
        <v>2177.75</v>
      </c>
      <c r="S20" s="175">
        <f t="shared" si="8"/>
        <v>4806.55</v>
      </c>
      <c r="T20" s="175">
        <f t="shared" si="8"/>
        <v>7094.35</v>
      </c>
      <c r="U20" s="175">
        <f t="shared" si="8"/>
        <v>1932.85</v>
      </c>
      <c r="V20" s="175">
        <f t="shared" si="8"/>
        <v>0</v>
      </c>
      <c r="W20" s="175">
        <f t="shared" si="8"/>
        <v>0</v>
      </c>
      <c r="X20" s="273"/>
    </row>
    <row r="21" spans="1:26" s="266" customFormat="1" ht="15.6" customHeight="1" x14ac:dyDescent="0.25">
      <c r="A21" s="300" t="s">
        <v>265</v>
      </c>
      <c r="B21" s="159" t="s">
        <v>220</v>
      </c>
      <c r="C21" s="160">
        <v>240</v>
      </c>
      <c r="D21" s="161" t="s">
        <v>17</v>
      </c>
      <c r="E21" s="162">
        <v>0.46</v>
      </c>
      <c r="F21" s="163"/>
      <c r="G21" s="164"/>
      <c r="H21" s="156">
        <f t="shared" si="2"/>
        <v>0.46</v>
      </c>
      <c r="I21" s="156">
        <v>8.59</v>
      </c>
      <c r="J21" s="154">
        <v>0.5</v>
      </c>
      <c r="K21" s="157">
        <f t="shared" si="3"/>
        <v>4.3</v>
      </c>
      <c r="L21" s="158">
        <f t="shared" si="6"/>
        <v>4.3</v>
      </c>
      <c r="M21" s="120">
        <f t="shared" si="4"/>
        <v>1.98</v>
      </c>
      <c r="N21" s="118"/>
      <c r="O21" s="175">
        <f t="shared" si="7"/>
        <v>3364.02</v>
      </c>
      <c r="P21" s="175">
        <f t="shared" si="8"/>
        <v>4260.96</v>
      </c>
      <c r="Q21" s="175">
        <f t="shared" si="8"/>
        <v>6563.7</v>
      </c>
      <c r="R21" s="175">
        <f t="shared" si="8"/>
        <v>2781.9</v>
      </c>
      <c r="S21" s="175">
        <f t="shared" si="8"/>
        <v>6139.98</v>
      </c>
      <c r="T21" s="175">
        <f t="shared" si="8"/>
        <v>9062.4599999999991</v>
      </c>
      <c r="U21" s="175">
        <f t="shared" si="8"/>
        <v>2469.06</v>
      </c>
      <c r="V21" s="175">
        <f t="shared" si="8"/>
        <v>0</v>
      </c>
      <c r="W21" s="175">
        <f t="shared" si="8"/>
        <v>0</v>
      </c>
      <c r="X21" s="273"/>
    </row>
    <row r="22" spans="1:26" s="266" customFormat="1" ht="15.6" customHeight="1" x14ac:dyDescent="0.25">
      <c r="A22" s="300" t="s">
        <v>265</v>
      </c>
      <c r="B22" s="159" t="s">
        <v>126</v>
      </c>
      <c r="C22" s="165" t="s">
        <v>127</v>
      </c>
      <c r="D22" s="161" t="s">
        <v>17</v>
      </c>
      <c r="E22" s="162">
        <v>0.3</v>
      </c>
      <c r="F22" s="163"/>
      <c r="G22" s="164"/>
      <c r="H22" s="166">
        <f>ROUND(E22*(1-F22),2)</f>
        <v>0.3</v>
      </c>
      <c r="I22" s="166">
        <v>8.59</v>
      </c>
      <c r="J22" s="154">
        <v>0.5</v>
      </c>
      <c r="K22" s="157">
        <f t="shared" si="3"/>
        <v>4.3</v>
      </c>
      <c r="L22" s="158">
        <f>MIN($L$6,K22)</f>
        <v>4.3</v>
      </c>
      <c r="M22" s="120">
        <f>ROUND(L22*$H22,2)</f>
        <v>1.29</v>
      </c>
      <c r="N22" s="118"/>
      <c r="O22" s="175">
        <f t="shared" si="7"/>
        <v>2191.71</v>
      </c>
      <c r="P22" s="175">
        <f t="shared" si="8"/>
        <v>2776.08</v>
      </c>
      <c r="Q22" s="175">
        <f>ROUND($M22*Q$4,2)</f>
        <v>4276.3500000000004</v>
      </c>
      <c r="R22" s="175">
        <f t="shared" si="8"/>
        <v>1812.45</v>
      </c>
      <c r="S22" s="175">
        <f t="shared" si="8"/>
        <v>4000.29</v>
      </c>
      <c r="T22" s="175">
        <f t="shared" si="8"/>
        <v>5904.33</v>
      </c>
      <c r="U22" s="175">
        <f t="shared" si="8"/>
        <v>1608.63</v>
      </c>
      <c r="V22" s="175">
        <f t="shared" si="8"/>
        <v>0</v>
      </c>
      <c r="W22" s="175">
        <f t="shared" si="8"/>
        <v>0</v>
      </c>
      <c r="X22" s="273"/>
    </row>
    <row r="23" spans="1:26" s="266" customFormat="1" ht="15.6" customHeight="1" x14ac:dyDescent="0.25">
      <c r="A23" s="300" t="s">
        <v>265</v>
      </c>
      <c r="B23" s="159" t="s">
        <v>128</v>
      </c>
      <c r="C23" s="165" t="s">
        <v>129</v>
      </c>
      <c r="D23" s="161" t="s">
        <v>17</v>
      </c>
      <c r="E23" s="162">
        <v>0.26</v>
      </c>
      <c r="F23" s="163"/>
      <c r="G23" s="164"/>
      <c r="H23" s="166">
        <f t="shared" si="2"/>
        <v>0.26</v>
      </c>
      <c r="I23" s="166">
        <v>8.59</v>
      </c>
      <c r="J23" s="154">
        <v>0.5</v>
      </c>
      <c r="K23" s="157">
        <f t="shared" si="3"/>
        <v>4.3</v>
      </c>
      <c r="L23" s="158">
        <f t="shared" si="6"/>
        <v>4.3</v>
      </c>
      <c r="M23" s="120">
        <f t="shared" si="4"/>
        <v>1.1200000000000001</v>
      </c>
      <c r="N23" s="118"/>
      <c r="O23" s="175">
        <f t="shared" si="7"/>
        <v>1902.88</v>
      </c>
      <c r="P23" s="175">
        <f t="shared" si="8"/>
        <v>2410.2399999999998</v>
      </c>
      <c r="Q23" s="175">
        <f t="shared" si="8"/>
        <v>3712.8</v>
      </c>
      <c r="R23" s="175">
        <f t="shared" si="8"/>
        <v>1573.6</v>
      </c>
      <c r="S23" s="175">
        <f t="shared" si="8"/>
        <v>3473.12</v>
      </c>
      <c r="T23" s="175">
        <f t="shared" si="8"/>
        <v>5126.24</v>
      </c>
      <c r="U23" s="175">
        <f t="shared" si="8"/>
        <v>1396.64</v>
      </c>
      <c r="V23" s="175">
        <f t="shared" si="8"/>
        <v>0</v>
      </c>
      <c r="W23" s="175">
        <f t="shared" si="8"/>
        <v>0</v>
      </c>
      <c r="X23" s="273"/>
    </row>
    <row r="24" spans="1:26" s="266" customFormat="1" ht="15.6" customHeight="1" thickBot="1" x14ac:dyDescent="0.3">
      <c r="A24" s="301" t="s">
        <v>265</v>
      </c>
      <c r="B24" s="167" t="s">
        <v>19</v>
      </c>
      <c r="C24" s="168" t="s">
        <v>20</v>
      </c>
      <c r="D24" s="169" t="s">
        <v>56</v>
      </c>
      <c r="E24" s="170">
        <v>0.26</v>
      </c>
      <c r="F24" s="171"/>
      <c r="G24" s="172"/>
      <c r="H24" s="173">
        <f t="shared" si="2"/>
        <v>0.26</v>
      </c>
      <c r="I24" s="173">
        <v>8.59</v>
      </c>
      <c r="J24" s="171">
        <v>0.5</v>
      </c>
      <c r="K24" s="174">
        <f t="shared" si="3"/>
        <v>4.3</v>
      </c>
      <c r="L24" s="174">
        <f t="shared" si="6"/>
        <v>4.3</v>
      </c>
      <c r="M24" s="117">
        <f t="shared" si="4"/>
        <v>1.1200000000000001</v>
      </c>
      <c r="N24" s="118"/>
      <c r="O24" s="175">
        <f t="shared" si="7"/>
        <v>1902.88</v>
      </c>
      <c r="P24" s="175">
        <f t="shared" si="8"/>
        <v>2410.2399999999998</v>
      </c>
      <c r="Q24" s="175">
        <f t="shared" si="8"/>
        <v>3712.8</v>
      </c>
      <c r="R24" s="175">
        <f t="shared" si="8"/>
        <v>1573.6</v>
      </c>
      <c r="S24" s="175">
        <f t="shared" si="8"/>
        <v>3473.12</v>
      </c>
      <c r="T24" s="175">
        <f t="shared" si="8"/>
        <v>5126.24</v>
      </c>
      <c r="U24" s="175">
        <f t="shared" si="8"/>
        <v>1396.64</v>
      </c>
      <c r="V24" s="175">
        <f t="shared" si="8"/>
        <v>0</v>
      </c>
      <c r="W24" s="175">
        <f t="shared" si="8"/>
        <v>0</v>
      </c>
      <c r="X24" s="273"/>
    </row>
    <row r="25" spans="1:26" s="266" customFormat="1" ht="15.6" customHeight="1" x14ac:dyDescent="0.25">
      <c r="A25" s="294"/>
      <c r="B25" s="288" t="s">
        <v>21</v>
      </c>
      <c r="C25" s="236"/>
      <c r="D25" s="237"/>
      <c r="E25" s="238"/>
      <c r="F25" s="239"/>
      <c r="G25" s="240"/>
      <c r="H25" s="241"/>
      <c r="I25" s="241"/>
      <c r="J25" s="239"/>
      <c r="K25" s="242"/>
      <c r="L25" s="243"/>
      <c r="M25" s="244"/>
      <c r="N25" s="118"/>
      <c r="O25" s="234"/>
      <c r="P25" s="234"/>
      <c r="Q25" s="234"/>
      <c r="R25" s="234"/>
      <c r="S25" s="234"/>
      <c r="T25" s="234"/>
      <c r="U25" s="234"/>
      <c r="V25" s="234"/>
      <c r="W25" s="234"/>
      <c r="X25" s="273"/>
    </row>
    <row r="26" spans="1:26" s="266" customFormat="1" ht="15.6" customHeight="1" x14ac:dyDescent="0.25">
      <c r="A26" s="297" t="s">
        <v>222</v>
      </c>
      <c r="B26" s="201" t="s">
        <v>22</v>
      </c>
      <c r="C26" s="202" t="s">
        <v>23</v>
      </c>
      <c r="D26" s="203" t="s">
        <v>24</v>
      </c>
      <c r="E26" s="204">
        <v>0.6</v>
      </c>
      <c r="F26" s="205"/>
      <c r="G26" s="206"/>
      <c r="H26" s="207">
        <f>ROUND(E26*(1-F26),2)</f>
        <v>0.6</v>
      </c>
      <c r="I26" s="207">
        <v>5.41</v>
      </c>
      <c r="J26" s="205">
        <v>0.5</v>
      </c>
      <c r="K26" s="208">
        <f>ROUND(I26*J26,2)</f>
        <v>2.71</v>
      </c>
      <c r="L26" s="197">
        <f>MIN($L$6,K26)</f>
        <v>2.71</v>
      </c>
      <c r="M26" s="120">
        <f>ROUND(L26*$H26,2)</f>
        <v>1.63</v>
      </c>
      <c r="N26" s="118"/>
      <c r="O26" s="188">
        <f>ROUND(O$5*$M26,2)</f>
        <v>830.75</v>
      </c>
      <c r="P26" s="188">
        <f t="shared" ref="P26:W27" si="9">ROUND(P$5*$M26,2)</f>
        <v>1052.2</v>
      </c>
      <c r="Q26" s="188">
        <f t="shared" si="9"/>
        <v>1052.2</v>
      </c>
      <c r="R26" s="188">
        <f t="shared" si="9"/>
        <v>686.95</v>
      </c>
      <c r="S26" s="188">
        <f t="shared" si="9"/>
        <v>1052.2</v>
      </c>
      <c r="T26" s="188">
        <f t="shared" si="9"/>
        <v>1052.2</v>
      </c>
      <c r="U26" s="188">
        <f t="shared" si="9"/>
        <v>609.66999999999996</v>
      </c>
      <c r="V26" s="188">
        <f t="shared" si="9"/>
        <v>0</v>
      </c>
      <c r="W26" s="188">
        <f t="shared" si="9"/>
        <v>0</v>
      </c>
      <c r="X26" s="273"/>
    </row>
    <row r="27" spans="1:26" s="266" customFormat="1" ht="15.6" customHeight="1" thickBot="1" x14ac:dyDescent="0.3">
      <c r="A27" s="298" t="s">
        <v>222</v>
      </c>
      <c r="B27" s="199" t="s">
        <v>25</v>
      </c>
      <c r="C27" s="181" t="s">
        <v>26</v>
      </c>
      <c r="D27" s="182" t="s">
        <v>24</v>
      </c>
      <c r="E27" s="183">
        <v>0.38</v>
      </c>
      <c r="F27" s="184"/>
      <c r="G27" s="185"/>
      <c r="H27" s="186">
        <f>ROUND(E27*(1-F27),2)</f>
        <v>0.38</v>
      </c>
      <c r="I27" s="186">
        <v>5.41</v>
      </c>
      <c r="J27" s="184">
        <v>0.5</v>
      </c>
      <c r="K27" s="200">
        <f>ROUND(I27*J27,2)</f>
        <v>2.71</v>
      </c>
      <c r="L27" s="200">
        <f>MIN($L$6,K27)</f>
        <v>2.71</v>
      </c>
      <c r="M27" s="117">
        <f>ROUND(L27*$H27,2)</f>
        <v>1.03</v>
      </c>
      <c r="N27" s="118"/>
      <c r="O27" s="209">
        <f>ROUND(O$5*$M27,2)</f>
        <v>524.95000000000005</v>
      </c>
      <c r="P27" s="209">
        <f t="shared" si="9"/>
        <v>664.89</v>
      </c>
      <c r="Q27" s="209">
        <f t="shared" si="9"/>
        <v>664.89</v>
      </c>
      <c r="R27" s="209">
        <f t="shared" si="9"/>
        <v>434.08</v>
      </c>
      <c r="S27" s="209">
        <f t="shared" si="9"/>
        <v>664.89</v>
      </c>
      <c r="T27" s="209">
        <f t="shared" si="9"/>
        <v>664.89</v>
      </c>
      <c r="U27" s="209">
        <f t="shared" si="9"/>
        <v>385.25</v>
      </c>
      <c r="V27" s="209">
        <f t="shared" si="9"/>
        <v>0</v>
      </c>
      <c r="W27" s="209">
        <f t="shared" si="9"/>
        <v>0</v>
      </c>
      <c r="X27" s="273"/>
    </row>
    <row r="28" spans="1:26" s="266" customFormat="1" ht="15.6" customHeight="1" x14ac:dyDescent="0.25">
      <c r="A28" s="295"/>
      <c r="B28" s="288" t="s">
        <v>27</v>
      </c>
      <c r="C28" s="236"/>
      <c r="D28" s="237"/>
      <c r="E28" s="238"/>
      <c r="F28" s="239"/>
      <c r="G28" s="240"/>
      <c r="H28" s="241"/>
      <c r="I28" s="241"/>
      <c r="J28" s="239"/>
      <c r="K28" s="242"/>
      <c r="L28" s="243"/>
      <c r="M28" s="244"/>
      <c r="N28" s="118"/>
      <c r="O28" s="234"/>
      <c r="P28" s="234"/>
      <c r="Q28" s="234"/>
      <c r="R28" s="234"/>
      <c r="S28" s="234"/>
      <c r="T28" s="234"/>
      <c r="U28" s="234"/>
      <c r="V28" s="234"/>
      <c r="W28" s="234"/>
      <c r="X28" s="273"/>
    </row>
    <row r="29" spans="1:26" s="266" customFormat="1" ht="15.6" customHeight="1" x14ac:dyDescent="0.25">
      <c r="A29" s="297" t="s">
        <v>222</v>
      </c>
      <c r="B29" s="189" t="s">
        <v>130</v>
      </c>
      <c r="C29" s="190" t="s">
        <v>28</v>
      </c>
      <c r="D29" s="191" t="s">
        <v>29</v>
      </c>
      <c r="E29" s="192">
        <v>1.25</v>
      </c>
      <c r="F29" s="193"/>
      <c r="G29" s="194"/>
      <c r="H29" s="195">
        <f>ROUND(E29*(1-F29),2)</f>
        <v>1.25</v>
      </c>
      <c r="I29" s="195">
        <v>6.35</v>
      </c>
      <c r="J29" s="193">
        <v>0.5</v>
      </c>
      <c r="K29" s="196">
        <f t="shared" ref="K29:K35" si="10">ROUND(I29*J29,2)</f>
        <v>3.18</v>
      </c>
      <c r="L29" s="197">
        <f t="shared" ref="L29:L34" si="11">MIN($L$6,K29)</f>
        <v>3.18</v>
      </c>
      <c r="M29" s="120">
        <f t="shared" ref="M29:M35" si="12">ROUND(L29*$H29,2)</f>
        <v>3.98</v>
      </c>
      <c r="N29" s="118"/>
      <c r="O29" s="188">
        <f t="shared" ref="O29:O35" si="13">ROUND(O$5*$M29,2)</f>
        <v>2028.45</v>
      </c>
      <c r="P29" s="188">
        <f t="shared" ref="P29:W35" si="14">ROUND(P$5*$M29,2)</f>
        <v>2569.17</v>
      </c>
      <c r="Q29" s="188">
        <f t="shared" si="14"/>
        <v>2569.17</v>
      </c>
      <c r="R29" s="188">
        <f t="shared" si="14"/>
        <v>1677.33</v>
      </c>
      <c r="S29" s="188">
        <f t="shared" si="14"/>
        <v>2569.17</v>
      </c>
      <c r="T29" s="188">
        <f t="shared" si="14"/>
        <v>2569.17</v>
      </c>
      <c r="U29" s="188">
        <f t="shared" si="14"/>
        <v>1488.64</v>
      </c>
      <c r="V29" s="188">
        <f t="shared" si="14"/>
        <v>0</v>
      </c>
      <c r="W29" s="188">
        <f t="shared" si="14"/>
        <v>0</v>
      </c>
      <c r="X29" s="273"/>
    </row>
    <row r="30" spans="1:26" s="266" customFormat="1" ht="15.6" customHeight="1" x14ac:dyDescent="0.25">
      <c r="A30" s="297" t="s">
        <v>222</v>
      </c>
      <c r="B30" s="189" t="s">
        <v>30</v>
      </c>
      <c r="C30" s="190" t="s">
        <v>31</v>
      </c>
      <c r="D30" s="191" t="s">
        <v>6</v>
      </c>
      <c r="E30" s="192">
        <v>0.28000000000000003</v>
      </c>
      <c r="F30" s="193"/>
      <c r="G30" s="194"/>
      <c r="H30" s="195">
        <f t="shared" ref="H30:H35" si="15">ROUND(E30*(1-F30),2)</f>
        <v>0.28000000000000003</v>
      </c>
      <c r="I30" s="195">
        <v>6.35</v>
      </c>
      <c r="J30" s="193">
        <v>0.5</v>
      </c>
      <c r="K30" s="196">
        <f t="shared" si="10"/>
        <v>3.18</v>
      </c>
      <c r="L30" s="197">
        <f t="shared" si="11"/>
        <v>3.18</v>
      </c>
      <c r="M30" s="120">
        <f>ROUND(L30*$H30,2)</f>
        <v>0.89</v>
      </c>
      <c r="N30" s="118"/>
      <c r="O30" s="188">
        <f t="shared" si="13"/>
        <v>453.6</v>
      </c>
      <c r="P30" s="188">
        <f t="shared" si="14"/>
        <v>574.51</v>
      </c>
      <c r="Q30" s="188">
        <f t="shared" si="14"/>
        <v>574.51</v>
      </c>
      <c r="R30" s="188">
        <f t="shared" si="14"/>
        <v>375.08</v>
      </c>
      <c r="S30" s="188">
        <f t="shared" si="14"/>
        <v>574.51</v>
      </c>
      <c r="T30" s="188">
        <f t="shared" si="14"/>
        <v>574.51</v>
      </c>
      <c r="U30" s="188">
        <f t="shared" si="14"/>
        <v>332.89</v>
      </c>
      <c r="V30" s="188">
        <f t="shared" si="14"/>
        <v>0</v>
      </c>
      <c r="W30" s="188">
        <f t="shared" si="14"/>
        <v>0</v>
      </c>
      <c r="X30" s="273"/>
    </row>
    <row r="31" spans="1:26" s="266" customFormat="1" ht="15.6" customHeight="1" x14ac:dyDescent="0.25">
      <c r="A31" s="297" t="s">
        <v>222</v>
      </c>
      <c r="B31" s="189" t="s">
        <v>131</v>
      </c>
      <c r="C31" s="190" t="s">
        <v>32</v>
      </c>
      <c r="D31" s="191" t="s">
        <v>10</v>
      </c>
      <c r="E31" s="192">
        <v>2.31</v>
      </c>
      <c r="F31" s="193"/>
      <c r="G31" s="194"/>
      <c r="H31" s="195">
        <f t="shared" si="15"/>
        <v>2.31</v>
      </c>
      <c r="I31" s="195">
        <v>6.35</v>
      </c>
      <c r="J31" s="193">
        <v>0.5</v>
      </c>
      <c r="K31" s="196">
        <f t="shared" si="10"/>
        <v>3.18</v>
      </c>
      <c r="L31" s="197">
        <f t="shared" si="11"/>
        <v>3.18</v>
      </c>
      <c r="M31" s="120">
        <f t="shared" si="12"/>
        <v>7.35</v>
      </c>
      <c r="N31" s="118"/>
      <c r="O31" s="188">
        <f t="shared" si="13"/>
        <v>3746</v>
      </c>
      <c r="P31" s="188">
        <f t="shared" si="14"/>
        <v>4744.57</v>
      </c>
      <c r="Q31" s="188">
        <f t="shared" si="14"/>
        <v>4744.57</v>
      </c>
      <c r="R31" s="188">
        <f t="shared" si="14"/>
        <v>3097.58</v>
      </c>
      <c r="S31" s="188">
        <f t="shared" si="14"/>
        <v>4744.57</v>
      </c>
      <c r="T31" s="188">
        <f t="shared" si="14"/>
        <v>4744.57</v>
      </c>
      <c r="U31" s="188">
        <f t="shared" si="14"/>
        <v>2749.12</v>
      </c>
      <c r="V31" s="188">
        <f t="shared" si="14"/>
        <v>0</v>
      </c>
      <c r="W31" s="188">
        <f t="shared" si="14"/>
        <v>0</v>
      </c>
      <c r="X31" s="273"/>
    </row>
    <row r="32" spans="1:26" s="266" customFormat="1" ht="15.6" customHeight="1" x14ac:dyDescent="0.25">
      <c r="A32" s="297" t="s">
        <v>222</v>
      </c>
      <c r="B32" s="189" t="s">
        <v>132</v>
      </c>
      <c r="C32" s="190" t="s">
        <v>33</v>
      </c>
      <c r="D32" s="191" t="s">
        <v>10</v>
      </c>
      <c r="E32" s="192">
        <v>1.33</v>
      </c>
      <c r="F32" s="193"/>
      <c r="G32" s="194"/>
      <c r="H32" s="195">
        <f>ROUND(E32*(1-F32),2)</f>
        <v>1.33</v>
      </c>
      <c r="I32" s="195">
        <v>6.35</v>
      </c>
      <c r="J32" s="193">
        <v>0.5</v>
      </c>
      <c r="K32" s="196">
        <f t="shared" si="10"/>
        <v>3.18</v>
      </c>
      <c r="L32" s="197">
        <f>MIN($L$6,K32)</f>
        <v>3.18</v>
      </c>
      <c r="M32" s="120">
        <f>ROUND(L32*$H32,2)</f>
        <v>4.2300000000000004</v>
      </c>
      <c r="N32" s="118"/>
      <c r="O32" s="188">
        <f t="shared" si="13"/>
        <v>2155.86</v>
      </c>
      <c r="P32" s="188">
        <f t="shared" si="14"/>
        <v>2730.55</v>
      </c>
      <c r="Q32" s="188">
        <f t="shared" si="14"/>
        <v>2730.55</v>
      </c>
      <c r="R32" s="188">
        <f t="shared" si="14"/>
        <v>1782.69</v>
      </c>
      <c r="S32" s="188">
        <f t="shared" si="14"/>
        <v>2730.55</v>
      </c>
      <c r="T32" s="188">
        <f t="shared" si="14"/>
        <v>2730.55</v>
      </c>
      <c r="U32" s="188">
        <f t="shared" si="14"/>
        <v>1582.15</v>
      </c>
      <c r="V32" s="188">
        <f t="shared" si="14"/>
        <v>0</v>
      </c>
      <c r="W32" s="188">
        <f t="shared" si="14"/>
        <v>0</v>
      </c>
      <c r="X32" s="273"/>
    </row>
    <row r="33" spans="1:26" s="266" customFormat="1" ht="15.6" customHeight="1" x14ac:dyDescent="0.25">
      <c r="A33" s="297" t="s">
        <v>222</v>
      </c>
      <c r="B33" s="189" t="s">
        <v>133</v>
      </c>
      <c r="C33" s="190" t="s">
        <v>34</v>
      </c>
      <c r="D33" s="191" t="s">
        <v>35</v>
      </c>
      <c r="E33" s="192">
        <v>0.33</v>
      </c>
      <c r="F33" s="193"/>
      <c r="G33" s="194"/>
      <c r="H33" s="195">
        <f t="shared" si="15"/>
        <v>0.33</v>
      </c>
      <c r="I33" s="195">
        <v>6.35</v>
      </c>
      <c r="J33" s="193">
        <v>0.5</v>
      </c>
      <c r="K33" s="196">
        <f t="shared" si="10"/>
        <v>3.18</v>
      </c>
      <c r="L33" s="197">
        <f>MIN($L$6,K33)</f>
        <v>3.18</v>
      </c>
      <c r="M33" s="120">
        <f t="shared" si="12"/>
        <v>1.05</v>
      </c>
      <c r="N33" s="118"/>
      <c r="O33" s="188">
        <f t="shared" si="13"/>
        <v>535.14</v>
      </c>
      <c r="P33" s="188">
        <f t="shared" si="14"/>
        <v>677.8</v>
      </c>
      <c r="Q33" s="188">
        <f t="shared" si="14"/>
        <v>677.8</v>
      </c>
      <c r="R33" s="188">
        <f t="shared" si="14"/>
        <v>442.51</v>
      </c>
      <c r="S33" s="188">
        <f t="shared" si="14"/>
        <v>677.8</v>
      </c>
      <c r="T33" s="188">
        <f t="shared" si="14"/>
        <v>677.8</v>
      </c>
      <c r="U33" s="188">
        <f t="shared" si="14"/>
        <v>392.73</v>
      </c>
      <c r="V33" s="188">
        <f t="shared" si="14"/>
        <v>0</v>
      </c>
      <c r="W33" s="188">
        <f t="shared" si="14"/>
        <v>0</v>
      </c>
      <c r="X33" s="273"/>
      <c r="Y33" s="273"/>
      <c r="Z33" s="273"/>
    </row>
    <row r="34" spans="1:26" s="266" customFormat="1" ht="15.6" customHeight="1" x14ac:dyDescent="0.25">
      <c r="A34" s="297" t="s">
        <v>222</v>
      </c>
      <c r="B34" s="189" t="s">
        <v>36</v>
      </c>
      <c r="C34" s="190" t="s">
        <v>37</v>
      </c>
      <c r="D34" s="191" t="s">
        <v>38</v>
      </c>
      <c r="E34" s="192">
        <v>13.73</v>
      </c>
      <c r="F34" s="193"/>
      <c r="G34" s="194"/>
      <c r="H34" s="195">
        <f t="shared" si="15"/>
        <v>13.73</v>
      </c>
      <c r="I34" s="195">
        <v>6.35</v>
      </c>
      <c r="J34" s="193">
        <v>0.5</v>
      </c>
      <c r="K34" s="196">
        <f t="shared" si="10"/>
        <v>3.18</v>
      </c>
      <c r="L34" s="197">
        <f t="shared" si="11"/>
        <v>3.18</v>
      </c>
      <c r="M34" s="120">
        <f t="shared" si="12"/>
        <v>43.66</v>
      </c>
      <c r="N34" s="118"/>
      <c r="O34" s="188">
        <f t="shared" si="13"/>
        <v>22251.759999999998</v>
      </c>
      <c r="P34" s="188">
        <f t="shared" si="14"/>
        <v>28183.4</v>
      </c>
      <c r="Q34" s="188">
        <f t="shared" si="14"/>
        <v>28183.4</v>
      </c>
      <c r="R34" s="188">
        <f t="shared" si="14"/>
        <v>18400.07</v>
      </c>
      <c r="S34" s="188">
        <f t="shared" si="14"/>
        <v>28183.4</v>
      </c>
      <c r="T34" s="188">
        <f t="shared" si="14"/>
        <v>28183.4</v>
      </c>
      <c r="U34" s="188">
        <f t="shared" si="14"/>
        <v>16330.15</v>
      </c>
      <c r="V34" s="188">
        <f t="shared" si="14"/>
        <v>0</v>
      </c>
      <c r="W34" s="188">
        <f t="shared" si="14"/>
        <v>0</v>
      </c>
      <c r="X34" s="273"/>
    </row>
    <row r="35" spans="1:26" s="266" customFormat="1" ht="15.6" customHeight="1" thickBot="1" x14ac:dyDescent="0.3">
      <c r="A35" s="298" t="s">
        <v>222</v>
      </c>
      <c r="B35" s="199" t="s">
        <v>39</v>
      </c>
      <c r="C35" s="181" t="s">
        <v>40</v>
      </c>
      <c r="D35" s="182" t="s">
        <v>41</v>
      </c>
      <c r="E35" s="183">
        <v>3.82</v>
      </c>
      <c r="F35" s="184"/>
      <c r="G35" s="185"/>
      <c r="H35" s="186">
        <f t="shared" si="15"/>
        <v>3.82</v>
      </c>
      <c r="I35" s="186">
        <v>6.35</v>
      </c>
      <c r="J35" s="184">
        <v>0.5</v>
      </c>
      <c r="K35" s="200">
        <f t="shared" si="10"/>
        <v>3.18</v>
      </c>
      <c r="L35" s="200">
        <f>MIN($L$6,K35)</f>
        <v>3.18</v>
      </c>
      <c r="M35" s="117">
        <f t="shared" si="12"/>
        <v>12.15</v>
      </c>
      <c r="N35" s="118"/>
      <c r="O35" s="209">
        <f t="shared" si="13"/>
        <v>6192.37</v>
      </c>
      <c r="P35" s="209">
        <f t="shared" si="14"/>
        <v>7843.07</v>
      </c>
      <c r="Q35" s="209">
        <f t="shared" si="14"/>
        <v>7843.07</v>
      </c>
      <c r="R35" s="209">
        <f t="shared" si="14"/>
        <v>5120.5</v>
      </c>
      <c r="S35" s="209">
        <f t="shared" si="14"/>
        <v>7843.07</v>
      </c>
      <c r="T35" s="209">
        <f t="shared" si="14"/>
        <v>7843.07</v>
      </c>
      <c r="U35" s="209">
        <f t="shared" si="14"/>
        <v>4544.46</v>
      </c>
      <c r="V35" s="209">
        <f t="shared" si="14"/>
        <v>0</v>
      </c>
      <c r="W35" s="209">
        <f t="shared" si="14"/>
        <v>0</v>
      </c>
      <c r="X35" s="273"/>
    </row>
    <row r="36" spans="1:26" s="266" customFormat="1" ht="15.6" customHeight="1" x14ac:dyDescent="0.25">
      <c r="A36" s="294"/>
      <c r="B36" s="288" t="s">
        <v>42</v>
      </c>
      <c r="C36" s="236"/>
      <c r="D36" s="237"/>
      <c r="E36" s="238"/>
      <c r="F36" s="239"/>
      <c r="G36" s="240"/>
      <c r="H36" s="241"/>
      <c r="I36" s="241"/>
      <c r="J36" s="239"/>
      <c r="K36" s="242"/>
      <c r="L36" s="243"/>
      <c r="M36" s="244"/>
      <c r="N36" s="118"/>
      <c r="O36" s="234"/>
      <c r="P36" s="234"/>
      <c r="Q36" s="234"/>
      <c r="R36" s="234"/>
      <c r="S36" s="234"/>
      <c r="T36" s="234"/>
      <c r="U36" s="234"/>
      <c r="V36" s="234"/>
      <c r="W36" s="234"/>
      <c r="X36" s="273"/>
    </row>
    <row r="37" spans="1:26" s="266" customFormat="1" ht="15.6" customHeight="1" x14ac:dyDescent="0.25">
      <c r="A37" s="297" t="s">
        <v>222</v>
      </c>
      <c r="B37" s="210" t="s">
        <v>211</v>
      </c>
      <c r="C37" s="190" t="s">
        <v>43</v>
      </c>
      <c r="D37" s="191" t="s">
        <v>10</v>
      </c>
      <c r="E37" s="192">
        <v>0.49</v>
      </c>
      <c r="F37" s="193"/>
      <c r="G37" s="194"/>
      <c r="H37" s="195">
        <f t="shared" ref="H37:H43" si="16">ROUND(E37*(1-F37),2)</f>
        <v>0.49</v>
      </c>
      <c r="I37" s="195">
        <v>6.3</v>
      </c>
      <c r="J37" s="193">
        <v>0.5</v>
      </c>
      <c r="K37" s="196">
        <f t="shared" ref="K37:K43" si="17">ROUND(I37*J37,2)</f>
        <v>3.15</v>
      </c>
      <c r="L37" s="197">
        <f t="shared" ref="L37:L43" si="18">MIN($L$6,K37)</f>
        <v>3.15</v>
      </c>
      <c r="M37" s="120">
        <f t="shared" ref="M37:M43" si="19">ROUND(L37*$H37,2)</f>
        <v>1.54</v>
      </c>
      <c r="N37" s="118"/>
      <c r="O37" s="188">
        <f t="shared" ref="O37:O43" si="20">ROUND(O$5*$M37,2)</f>
        <v>784.88</v>
      </c>
      <c r="P37" s="188">
        <f t="shared" ref="P37:W43" si="21">ROUND(P$5*$M37,2)</f>
        <v>994.1</v>
      </c>
      <c r="Q37" s="188">
        <f t="shared" si="21"/>
        <v>994.1</v>
      </c>
      <c r="R37" s="188">
        <f t="shared" si="21"/>
        <v>649.02</v>
      </c>
      <c r="S37" s="188">
        <f t="shared" si="21"/>
        <v>994.1</v>
      </c>
      <c r="T37" s="188">
        <f t="shared" si="21"/>
        <v>994.1</v>
      </c>
      <c r="U37" s="188">
        <f t="shared" si="21"/>
        <v>576.01</v>
      </c>
      <c r="V37" s="188">
        <f t="shared" si="21"/>
        <v>0</v>
      </c>
      <c r="W37" s="188">
        <f t="shared" si="21"/>
        <v>0</v>
      </c>
      <c r="X37" s="273"/>
    </row>
    <row r="38" spans="1:26" s="266" customFormat="1" ht="15.6" customHeight="1" x14ac:dyDescent="0.25">
      <c r="A38" s="297" t="s">
        <v>222</v>
      </c>
      <c r="B38" s="189" t="s">
        <v>44</v>
      </c>
      <c r="C38" s="190" t="s">
        <v>45</v>
      </c>
      <c r="D38" s="191" t="s">
        <v>10</v>
      </c>
      <c r="E38" s="192">
        <v>11.12</v>
      </c>
      <c r="F38" s="193">
        <v>0.44</v>
      </c>
      <c r="G38" s="194" t="s">
        <v>107</v>
      </c>
      <c r="H38" s="195">
        <f t="shared" si="16"/>
        <v>6.23</v>
      </c>
      <c r="I38" s="195">
        <v>3.39</v>
      </c>
      <c r="J38" s="193">
        <v>0.5</v>
      </c>
      <c r="K38" s="196">
        <f t="shared" si="17"/>
        <v>1.7</v>
      </c>
      <c r="L38" s="197">
        <f t="shared" si="18"/>
        <v>1.7</v>
      </c>
      <c r="M38" s="120">
        <f t="shared" si="19"/>
        <v>10.59</v>
      </c>
      <c r="N38" s="118"/>
      <c r="O38" s="188">
        <f t="shared" si="20"/>
        <v>5397.3</v>
      </c>
      <c r="P38" s="188">
        <f t="shared" si="21"/>
        <v>6836.06</v>
      </c>
      <c r="Q38" s="188">
        <f t="shared" si="21"/>
        <v>6836.06</v>
      </c>
      <c r="R38" s="188">
        <f t="shared" si="21"/>
        <v>4463.05</v>
      </c>
      <c r="S38" s="188">
        <f t="shared" si="21"/>
        <v>6836.06</v>
      </c>
      <c r="T38" s="188">
        <f t="shared" si="21"/>
        <v>6836.06</v>
      </c>
      <c r="U38" s="188">
        <f t="shared" si="21"/>
        <v>3960.98</v>
      </c>
      <c r="V38" s="188">
        <f t="shared" si="21"/>
        <v>0</v>
      </c>
      <c r="W38" s="188">
        <f t="shared" si="21"/>
        <v>0</v>
      </c>
      <c r="X38" s="273"/>
    </row>
    <row r="39" spans="1:26" s="266" customFormat="1" ht="15.6" customHeight="1" x14ac:dyDescent="0.25">
      <c r="A39" s="297" t="s">
        <v>222</v>
      </c>
      <c r="B39" s="189" t="s">
        <v>232</v>
      </c>
      <c r="C39" s="211">
        <v>520</v>
      </c>
      <c r="D39" s="191" t="s">
        <v>46</v>
      </c>
      <c r="E39" s="192">
        <v>0.17</v>
      </c>
      <c r="F39" s="193"/>
      <c r="G39" s="194"/>
      <c r="H39" s="195">
        <f t="shared" si="16"/>
        <v>0.17</v>
      </c>
      <c r="I39" s="195">
        <v>3.39</v>
      </c>
      <c r="J39" s="193">
        <v>0.5</v>
      </c>
      <c r="K39" s="196">
        <f t="shared" si="17"/>
        <v>1.7</v>
      </c>
      <c r="L39" s="197">
        <f t="shared" si="18"/>
        <v>1.7</v>
      </c>
      <c r="M39" s="120">
        <f>ROUND(L39*$H39,2)</f>
        <v>0.28999999999999998</v>
      </c>
      <c r="N39" s="118"/>
      <c r="O39" s="188">
        <f t="shared" si="20"/>
        <v>147.80000000000001</v>
      </c>
      <c r="P39" s="188">
        <f t="shared" si="21"/>
        <v>187.2</v>
      </c>
      <c r="Q39" s="188">
        <f t="shared" si="21"/>
        <v>187.2</v>
      </c>
      <c r="R39" s="188">
        <f t="shared" si="21"/>
        <v>122.22</v>
      </c>
      <c r="S39" s="188">
        <f t="shared" si="21"/>
        <v>187.2</v>
      </c>
      <c r="T39" s="188">
        <f t="shared" si="21"/>
        <v>187.2</v>
      </c>
      <c r="U39" s="188">
        <f t="shared" si="21"/>
        <v>108.47</v>
      </c>
      <c r="V39" s="188">
        <f t="shared" si="21"/>
        <v>0</v>
      </c>
      <c r="W39" s="188">
        <f t="shared" si="21"/>
        <v>0</v>
      </c>
      <c r="X39" s="273"/>
    </row>
    <row r="40" spans="1:26" s="266" customFormat="1" ht="15.6" customHeight="1" x14ac:dyDescent="0.25">
      <c r="A40" s="297" t="s">
        <v>222</v>
      </c>
      <c r="B40" s="189" t="s">
        <v>221</v>
      </c>
      <c r="C40" s="212">
        <v>522</v>
      </c>
      <c r="D40" s="191" t="s">
        <v>46</v>
      </c>
      <c r="E40" s="192">
        <v>0.17</v>
      </c>
      <c r="F40" s="193"/>
      <c r="G40" s="194"/>
      <c r="H40" s="195">
        <f t="shared" si="16"/>
        <v>0.17</v>
      </c>
      <c r="I40" s="195">
        <v>3.39</v>
      </c>
      <c r="J40" s="193">
        <v>0.5</v>
      </c>
      <c r="K40" s="196">
        <f t="shared" si="17"/>
        <v>1.7</v>
      </c>
      <c r="L40" s="197">
        <f t="shared" si="18"/>
        <v>1.7</v>
      </c>
      <c r="M40" s="120">
        <f>ROUND(L40*$H40,2)</f>
        <v>0.28999999999999998</v>
      </c>
      <c r="N40" s="118"/>
      <c r="O40" s="188">
        <f t="shared" si="20"/>
        <v>147.80000000000001</v>
      </c>
      <c r="P40" s="188">
        <f t="shared" si="21"/>
        <v>187.2</v>
      </c>
      <c r="Q40" s="188">
        <f t="shared" si="21"/>
        <v>187.2</v>
      </c>
      <c r="R40" s="188">
        <f t="shared" si="21"/>
        <v>122.22</v>
      </c>
      <c r="S40" s="188">
        <f t="shared" si="21"/>
        <v>187.2</v>
      </c>
      <c r="T40" s="188">
        <f t="shared" si="21"/>
        <v>187.2</v>
      </c>
      <c r="U40" s="188">
        <f t="shared" si="21"/>
        <v>108.47</v>
      </c>
      <c r="V40" s="188">
        <f t="shared" si="21"/>
        <v>0</v>
      </c>
      <c r="W40" s="188">
        <f t="shared" si="21"/>
        <v>0</v>
      </c>
      <c r="X40" s="273"/>
    </row>
    <row r="41" spans="1:26" s="266" customFormat="1" ht="15.6" customHeight="1" x14ac:dyDescent="0.25">
      <c r="A41" s="297" t="s">
        <v>222</v>
      </c>
      <c r="B41" s="189" t="s">
        <v>134</v>
      </c>
      <c r="C41" s="190" t="s">
        <v>47</v>
      </c>
      <c r="D41" s="191" t="s">
        <v>46</v>
      </c>
      <c r="E41" s="192">
        <v>0.14000000000000001</v>
      </c>
      <c r="F41" s="193"/>
      <c r="G41" s="194"/>
      <c r="H41" s="195">
        <f t="shared" si="16"/>
        <v>0.14000000000000001</v>
      </c>
      <c r="I41" s="195">
        <v>3.39</v>
      </c>
      <c r="J41" s="193">
        <v>0.5</v>
      </c>
      <c r="K41" s="196">
        <f t="shared" si="17"/>
        <v>1.7</v>
      </c>
      <c r="L41" s="197">
        <f t="shared" si="18"/>
        <v>1.7</v>
      </c>
      <c r="M41" s="120">
        <f t="shared" si="19"/>
        <v>0.24</v>
      </c>
      <c r="N41" s="118"/>
      <c r="O41" s="188">
        <f t="shared" si="20"/>
        <v>122.32</v>
      </c>
      <c r="P41" s="188">
        <f t="shared" si="21"/>
        <v>154.91999999999999</v>
      </c>
      <c r="Q41" s="188">
        <f t="shared" si="21"/>
        <v>154.91999999999999</v>
      </c>
      <c r="R41" s="188">
        <f t="shared" si="21"/>
        <v>101.15</v>
      </c>
      <c r="S41" s="188">
        <f t="shared" si="21"/>
        <v>154.91999999999999</v>
      </c>
      <c r="T41" s="188">
        <f t="shared" si="21"/>
        <v>154.91999999999999</v>
      </c>
      <c r="U41" s="188">
        <f t="shared" si="21"/>
        <v>89.77</v>
      </c>
      <c r="V41" s="188">
        <f t="shared" si="21"/>
        <v>0</v>
      </c>
      <c r="W41" s="188">
        <f t="shared" si="21"/>
        <v>0</v>
      </c>
      <c r="X41" s="273"/>
    </row>
    <row r="42" spans="1:26" s="266" customFormat="1" ht="15.6" customHeight="1" x14ac:dyDescent="0.25">
      <c r="A42" s="297" t="s">
        <v>222</v>
      </c>
      <c r="B42" s="189" t="s">
        <v>135</v>
      </c>
      <c r="C42" s="190" t="s">
        <v>48</v>
      </c>
      <c r="D42" s="191" t="s">
        <v>46</v>
      </c>
      <c r="E42" s="192">
        <v>0.11</v>
      </c>
      <c r="F42" s="193"/>
      <c r="G42" s="194"/>
      <c r="H42" s="195">
        <f t="shared" si="16"/>
        <v>0.11</v>
      </c>
      <c r="I42" s="195">
        <v>3.39</v>
      </c>
      <c r="J42" s="193">
        <v>0.5</v>
      </c>
      <c r="K42" s="196">
        <f t="shared" si="17"/>
        <v>1.7</v>
      </c>
      <c r="L42" s="197">
        <f t="shared" si="18"/>
        <v>1.7</v>
      </c>
      <c r="M42" s="120">
        <f t="shared" si="19"/>
        <v>0.19</v>
      </c>
      <c r="N42" s="118"/>
      <c r="O42" s="188">
        <f t="shared" si="20"/>
        <v>96.84</v>
      </c>
      <c r="P42" s="188">
        <f t="shared" si="21"/>
        <v>122.65</v>
      </c>
      <c r="Q42" s="188">
        <f t="shared" si="21"/>
        <v>122.65</v>
      </c>
      <c r="R42" s="188">
        <f t="shared" si="21"/>
        <v>80.069999999999993</v>
      </c>
      <c r="S42" s="188">
        <f t="shared" si="21"/>
        <v>122.65</v>
      </c>
      <c r="T42" s="188">
        <f t="shared" si="21"/>
        <v>122.65</v>
      </c>
      <c r="U42" s="188">
        <f t="shared" si="21"/>
        <v>71.069999999999993</v>
      </c>
      <c r="V42" s="188">
        <f t="shared" si="21"/>
        <v>0</v>
      </c>
      <c r="W42" s="188">
        <f t="shared" si="21"/>
        <v>0</v>
      </c>
      <c r="X42" s="273"/>
    </row>
    <row r="43" spans="1:26" s="266" customFormat="1" ht="15.6" customHeight="1" thickBot="1" x14ac:dyDescent="0.3">
      <c r="A43" s="298" t="s">
        <v>222</v>
      </c>
      <c r="B43" s="199" t="s">
        <v>49</v>
      </c>
      <c r="C43" s="181" t="s">
        <v>50</v>
      </c>
      <c r="D43" s="182" t="s">
        <v>46</v>
      </c>
      <c r="E43" s="183">
        <v>0.15</v>
      </c>
      <c r="F43" s="184"/>
      <c r="G43" s="185"/>
      <c r="H43" s="186">
        <f t="shared" si="16"/>
        <v>0.15</v>
      </c>
      <c r="I43" s="186">
        <v>3.39</v>
      </c>
      <c r="J43" s="184">
        <v>0.5</v>
      </c>
      <c r="K43" s="200">
        <f t="shared" si="17"/>
        <v>1.7</v>
      </c>
      <c r="L43" s="200">
        <f t="shared" si="18"/>
        <v>1.7</v>
      </c>
      <c r="M43" s="117">
        <f t="shared" si="19"/>
        <v>0.26</v>
      </c>
      <c r="N43" s="118"/>
      <c r="O43" s="209">
        <f t="shared" si="20"/>
        <v>132.51</v>
      </c>
      <c r="P43" s="209">
        <f t="shared" si="21"/>
        <v>167.84</v>
      </c>
      <c r="Q43" s="209">
        <f t="shared" si="21"/>
        <v>167.84</v>
      </c>
      <c r="R43" s="209">
        <f t="shared" si="21"/>
        <v>109.57</v>
      </c>
      <c r="S43" s="209">
        <f t="shared" si="21"/>
        <v>167.84</v>
      </c>
      <c r="T43" s="209">
        <f t="shared" si="21"/>
        <v>167.84</v>
      </c>
      <c r="U43" s="209">
        <f t="shared" si="21"/>
        <v>97.25</v>
      </c>
      <c r="V43" s="209">
        <f t="shared" si="21"/>
        <v>0</v>
      </c>
      <c r="W43" s="209">
        <f t="shared" si="21"/>
        <v>0</v>
      </c>
      <c r="X43" s="273"/>
    </row>
    <row r="44" spans="1:26" s="266" customFormat="1" ht="15.6" customHeight="1" x14ac:dyDescent="0.25">
      <c r="A44" s="295"/>
      <c r="B44" s="288" t="s">
        <v>51</v>
      </c>
      <c r="C44" s="236"/>
      <c r="D44" s="237"/>
      <c r="E44" s="238"/>
      <c r="F44" s="239"/>
      <c r="G44" s="240"/>
      <c r="H44" s="241"/>
      <c r="I44" s="241"/>
      <c r="J44" s="239"/>
      <c r="K44" s="242"/>
      <c r="L44" s="243"/>
      <c r="M44" s="244"/>
      <c r="N44" s="118"/>
      <c r="O44" s="234"/>
      <c r="P44" s="234"/>
      <c r="Q44" s="234"/>
      <c r="R44" s="234"/>
      <c r="S44" s="234"/>
      <c r="T44" s="234"/>
      <c r="U44" s="234"/>
      <c r="V44" s="234"/>
      <c r="W44" s="234"/>
      <c r="X44" s="273"/>
    </row>
    <row r="45" spans="1:26" s="266" customFormat="1" ht="15.6" customHeight="1" x14ac:dyDescent="0.25">
      <c r="A45" s="297" t="s">
        <v>222</v>
      </c>
      <c r="B45" s="189" t="s">
        <v>52</v>
      </c>
      <c r="C45" s="190" t="s">
        <v>53</v>
      </c>
      <c r="D45" s="191" t="s">
        <v>10</v>
      </c>
      <c r="E45" s="192">
        <v>3.28</v>
      </c>
      <c r="F45" s="193"/>
      <c r="G45" s="194"/>
      <c r="H45" s="195">
        <f>ROUND(E45*(1-F45),2)</f>
        <v>3.28</v>
      </c>
      <c r="I45" s="195">
        <v>6.76</v>
      </c>
      <c r="J45" s="193">
        <v>0.5</v>
      </c>
      <c r="K45" s="196">
        <f>ROUND(I45*J45,2)</f>
        <v>3.38</v>
      </c>
      <c r="L45" s="197">
        <f>MIN($L$6,K45)</f>
        <v>3.38</v>
      </c>
      <c r="M45" s="120">
        <f>ROUND(L45*$H45,2)</f>
        <v>11.09</v>
      </c>
      <c r="N45" s="118"/>
      <c r="O45" s="188">
        <f>ROUND(O$5*$M45,2)</f>
        <v>5652.13</v>
      </c>
      <c r="P45" s="188">
        <f t="shared" ref="P45:W48" si="22">ROUND(P$5*$M45,2)</f>
        <v>7158.82</v>
      </c>
      <c r="Q45" s="188">
        <f t="shared" si="22"/>
        <v>7158.82</v>
      </c>
      <c r="R45" s="188">
        <f t="shared" si="22"/>
        <v>4673.7700000000004</v>
      </c>
      <c r="S45" s="188">
        <f t="shared" si="22"/>
        <v>7158.82</v>
      </c>
      <c r="T45" s="188">
        <f t="shared" si="22"/>
        <v>7158.82</v>
      </c>
      <c r="U45" s="188">
        <f t="shared" si="22"/>
        <v>4147.99</v>
      </c>
      <c r="V45" s="188">
        <f t="shared" si="22"/>
        <v>0</v>
      </c>
      <c r="W45" s="188">
        <f t="shared" si="22"/>
        <v>0</v>
      </c>
      <c r="X45" s="273"/>
    </row>
    <row r="46" spans="1:26" s="266" customFormat="1" ht="15.6" customHeight="1" x14ac:dyDescent="0.25">
      <c r="A46" s="297" t="s">
        <v>222</v>
      </c>
      <c r="B46" s="189" t="s">
        <v>54</v>
      </c>
      <c r="C46" s="190" t="s">
        <v>55</v>
      </c>
      <c r="D46" s="191" t="s">
        <v>10</v>
      </c>
      <c r="E46" s="192">
        <v>0.97</v>
      </c>
      <c r="F46" s="193"/>
      <c r="G46" s="194"/>
      <c r="H46" s="195">
        <f>ROUND(E46*(1-F46),2)</f>
        <v>0.97</v>
      </c>
      <c r="I46" s="195">
        <v>6.76</v>
      </c>
      <c r="J46" s="193">
        <v>0.5</v>
      </c>
      <c r="K46" s="196">
        <f>ROUND(I46*J46,2)</f>
        <v>3.38</v>
      </c>
      <c r="L46" s="197">
        <f>MIN($L$6,K46)</f>
        <v>3.38</v>
      </c>
      <c r="M46" s="120">
        <f>ROUND(L46*$H46,2)</f>
        <v>3.28</v>
      </c>
      <c r="N46" s="118"/>
      <c r="O46" s="188">
        <f>ROUND(O$5*$M46,2)</f>
        <v>1671.68</v>
      </c>
      <c r="P46" s="188">
        <f t="shared" si="22"/>
        <v>2117.31</v>
      </c>
      <c r="Q46" s="188">
        <f t="shared" si="22"/>
        <v>2117.31</v>
      </c>
      <c r="R46" s="188">
        <f t="shared" si="22"/>
        <v>1382.32</v>
      </c>
      <c r="S46" s="188">
        <f t="shared" si="22"/>
        <v>2117.31</v>
      </c>
      <c r="T46" s="188">
        <f t="shared" si="22"/>
        <v>2117.31</v>
      </c>
      <c r="U46" s="188">
        <f t="shared" si="22"/>
        <v>1226.82</v>
      </c>
      <c r="V46" s="188">
        <f t="shared" si="22"/>
        <v>0</v>
      </c>
      <c r="W46" s="188">
        <f t="shared" si="22"/>
        <v>0</v>
      </c>
      <c r="X46" s="273"/>
    </row>
    <row r="47" spans="1:26" s="266" customFormat="1" ht="15.6" customHeight="1" x14ac:dyDescent="0.25">
      <c r="A47" s="297" t="s">
        <v>222</v>
      </c>
      <c r="B47" s="189" t="s">
        <v>57</v>
      </c>
      <c r="C47" s="190" t="s">
        <v>58</v>
      </c>
      <c r="D47" s="191" t="s">
        <v>56</v>
      </c>
      <c r="E47" s="192">
        <v>0.22</v>
      </c>
      <c r="F47" s="193"/>
      <c r="G47" s="194"/>
      <c r="H47" s="195">
        <f>ROUND(E47*(1-F47),2)</f>
        <v>0.22</v>
      </c>
      <c r="I47" s="195">
        <v>6.76</v>
      </c>
      <c r="J47" s="193">
        <v>0.5</v>
      </c>
      <c r="K47" s="196">
        <f>ROUND(I47*J47,2)</f>
        <v>3.38</v>
      </c>
      <c r="L47" s="196">
        <f>MIN($L$6,K47)</f>
        <v>3.38</v>
      </c>
      <c r="M47" s="123">
        <f>ROUND(L47*$H47,2)</f>
        <v>0.74</v>
      </c>
      <c r="N47" s="118"/>
      <c r="O47" s="188">
        <f>ROUND(O$5*$M47,2)</f>
        <v>377.15</v>
      </c>
      <c r="P47" s="188">
        <f t="shared" si="22"/>
        <v>477.68</v>
      </c>
      <c r="Q47" s="188">
        <f t="shared" si="22"/>
        <v>477.68</v>
      </c>
      <c r="R47" s="188">
        <f t="shared" si="22"/>
        <v>311.87</v>
      </c>
      <c r="S47" s="188">
        <f t="shared" si="22"/>
        <v>477.68</v>
      </c>
      <c r="T47" s="188">
        <f t="shared" si="22"/>
        <v>477.68</v>
      </c>
      <c r="U47" s="188">
        <f t="shared" si="22"/>
        <v>276.77999999999997</v>
      </c>
      <c r="V47" s="188">
        <f t="shared" si="22"/>
        <v>0</v>
      </c>
      <c r="W47" s="188">
        <f t="shared" si="22"/>
        <v>0</v>
      </c>
      <c r="X47" s="273"/>
    </row>
    <row r="48" spans="1:26" s="266" customFormat="1" ht="15.6" customHeight="1" thickBot="1" x14ac:dyDescent="0.3">
      <c r="A48" s="298" t="s">
        <v>222</v>
      </c>
      <c r="B48" s="180" t="s">
        <v>309</v>
      </c>
      <c r="C48" s="213" t="s">
        <v>136</v>
      </c>
      <c r="D48" s="182" t="s">
        <v>10</v>
      </c>
      <c r="E48" s="214">
        <v>3.53</v>
      </c>
      <c r="F48" s="215">
        <v>0.3</v>
      </c>
      <c r="G48" s="216" t="s">
        <v>107</v>
      </c>
      <c r="H48" s="217">
        <f>ROUND(E48*(1-F48),2)</f>
        <v>2.4700000000000002</v>
      </c>
      <c r="I48" s="217">
        <v>6.76</v>
      </c>
      <c r="J48" s="215">
        <v>0.5</v>
      </c>
      <c r="K48" s="187">
        <f>ROUND(I48*J48,2)</f>
        <v>3.38</v>
      </c>
      <c r="L48" s="187">
        <f>MIN($L$6,K48)</f>
        <v>3.38</v>
      </c>
      <c r="M48" s="124">
        <f>ROUND(L48*$H48,2)</f>
        <v>8.35</v>
      </c>
      <c r="N48" s="118"/>
      <c r="O48" s="209">
        <f>ROUND(O$5*$M48,2)</f>
        <v>4255.66</v>
      </c>
      <c r="P48" s="209">
        <f t="shared" si="22"/>
        <v>5390.09</v>
      </c>
      <c r="Q48" s="209">
        <f t="shared" si="22"/>
        <v>5390.09</v>
      </c>
      <c r="R48" s="209">
        <f t="shared" si="22"/>
        <v>3519.02</v>
      </c>
      <c r="S48" s="209">
        <f t="shared" si="22"/>
        <v>5390.09</v>
      </c>
      <c r="T48" s="209">
        <f t="shared" si="22"/>
        <v>5390.09</v>
      </c>
      <c r="U48" s="209">
        <f t="shared" si="22"/>
        <v>3123.15</v>
      </c>
      <c r="V48" s="209">
        <f t="shared" si="22"/>
        <v>0</v>
      </c>
      <c r="W48" s="209">
        <f t="shared" si="22"/>
        <v>0</v>
      </c>
      <c r="X48" s="273"/>
      <c r="Y48" s="273"/>
      <c r="Z48" s="273"/>
    </row>
    <row r="49" spans="1:26" s="266" customFormat="1" ht="15.6" customHeight="1" x14ac:dyDescent="0.25">
      <c r="A49" s="295"/>
      <c r="B49" s="289" t="s">
        <v>59</v>
      </c>
      <c r="C49" s="245"/>
      <c r="D49" s="246"/>
      <c r="E49" s="247"/>
      <c r="F49" s="248"/>
      <c r="G49" s="232"/>
      <c r="H49" s="249"/>
      <c r="I49" s="249"/>
      <c r="J49" s="248"/>
      <c r="K49" s="250"/>
      <c r="L49" s="231"/>
      <c r="M49" s="251"/>
      <c r="N49" s="118"/>
      <c r="O49" s="234"/>
      <c r="P49" s="234"/>
      <c r="Q49" s="234"/>
      <c r="R49" s="234"/>
      <c r="S49" s="234"/>
      <c r="T49" s="234"/>
      <c r="U49" s="234"/>
      <c r="V49" s="234"/>
      <c r="W49" s="234"/>
      <c r="X49" s="273"/>
    </row>
    <row r="50" spans="1:26" s="266" customFormat="1" ht="15.6" customHeight="1" x14ac:dyDescent="0.25">
      <c r="A50" s="297" t="s">
        <v>222</v>
      </c>
      <c r="B50" s="189" t="s">
        <v>60</v>
      </c>
      <c r="C50" s="190" t="s">
        <v>61</v>
      </c>
      <c r="D50" s="191" t="s">
        <v>10</v>
      </c>
      <c r="E50" s="192">
        <v>0.6</v>
      </c>
      <c r="F50" s="193"/>
      <c r="G50" s="194"/>
      <c r="H50" s="195">
        <f>ROUND(E50*(1-F50),2)</f>
        <v>0.6</v>
      </c>
      <c r="I50" s="195">
        <v>6.76</v>
      </c>
      <c r="J50" s="193">
        <v>0.5</v>
      </c>
      <c r="K50" s="196">
        <f>ROUND(I50*J50,2)</f>
        <v>3.38</v>
      </c>
      <c r="L50" s="197">
        <f>MIN($L$6,K50)</f>
        <v>3.38</v>
      </c>
      <c r="M50" s="120">
        <f>ROUND(L50*$H50,2)</f>
        <v>2.0299999999999998</v>
      </c>
      <c r="N50" s="118"/>
      <c r="O50" s="188">
        <f>ROUND(O$5*$M50,2)</f>
        <v>1034.6099999999999</v>
      </c>
      <c r="P50" s="188">
        <f t="shared" ref="P50:W54" si="23">ROUND(P$5*$M50,2)</f>
        <v>1310.4100000000001</v>
      </c>
      <c r="Q50" s="188">
        <f t="shared" si="23"/>
        <v>1310.4100000000001</v>
      </c>
      <c r="R50" s="188">
        <f t="shared" si="23"/>
        <v>855.52</v>
      </c>
      <c r="S50" s="188">
        <f t="shared" si="23"/>
        <v>1310.4100000000001</v>
      </c>
      <c r="T50" s="188">
        <f t="shared" si="23"/>
        <v>1310.4100000000001</v>
      </c>
      <c r="U50" s="188">
        <f t="shared" si="23"/>
        <v>759.28</v>
      </c>
      <c r="V50" s="188">
        <f t="shared" si="23"/>
        <v>0</v>
      </c>
      <c r="W50" s="188">
        <f t="shared" si="23"/>
        <v>0</v>
      </c>
      <c r="X50" s="273"/>
    </row>
    <row r="51" spans="1:26" s="266" customFormat="1" ht="15.6" customHeight="1" x14ac:dyDescent="0.25">
      <c r="A51" s="297" t="s">
        <v>222</v>
      </c>
      <c r="B51" s="189" t="s">
        <v>62</v>
      </c>
      <c r="C51" s="190" t="s">
        <v>63</v>
      </c>
      <c r="D51" s="191" t="s">
        <v>10</v>
      </c>
      <c r="E51" s="192">
        <v>1.1499999999999999</v>
      </c>
      <c r="F51" s="193"/>
      <c r="G51" s="194"/>
      <c r="H51" s="195">
        <f>ROUND(E51*(1-F51),2)</f>
        <v>1.1499999999999999</v>
      </c>
      <c r="I51" s="195">
        <v>6.76</v>
      </c>
      <c r="J51" s="193">
        <v>0.5</v>
      </c>
      <c r="K51" s="196">
        <f>ROUND(I51*J51,2)</f>
        <v>3.38</v>
      </c>
      <c r="L51" s="197">
        <f>MIN($L$6,K51)</f>
        <v>3.38</v>
      </c>
      <c r="M51" s="120">
        <f>ROUND(L51*$H51,2)</f>
        <v>3.89</v>
      </c>
      <c r="N51" s="118"/>
      <c r="O51" s="188">
        <f>ROUND(O$5*$M51,2)</f>
        <v>1982.58</v>
      </c>
      <c r="P51" s="188">
        <f t="shared" si="23"/>
        <v>2511.0700000000002</v>
      </c>
      <c r="Q51" s="188">
        <f t="shared" si="23"/>
        <v>2511.0700000000002</v>
      </c>
      <c r="R51" s="188">
        <f t="shared" si="23"/>
        <v>1639.4</v>
      </c>
      <c r="S51" s="188">
        <f t="shared" si="23"/>
        <v>2511.0700000000002</v>
      </c>
      <c r="T51" s="188">
        <f t="shared" si="23"/>
        <v>2511.0700000000002</v>
      </c>
      <c r="U51" s="188">
        <f t="shared" si="23"/>
        <v>1454.98</v>
      </c>
      <c r="V51" s="188">
        <f t="shared" si="23"/>
        <v>0</v>
      </c>
      <c r="W51" s="188">
        <f t="shared" si="23"/>
        <v>0</v>
      </c>
      <c r="X51" s="273"/>
    </row>
    <row r="52" spans="1:26" s="266" customFormat="1" ht="15.6" customHeight="1" x14ac:dyDescent="0.25">
      <c r="A52" s="297" t="s">
        <v>222</v>
      </c>
      <c r="B52" s="189" t="s">
        <v>137</v>
      </c>
      <c r="C52" s="190" t="s">
        <v>64</v>
      </c>
      <c r="D52" s="191" t="s">
        <v>10</v>
      </c>
      <c r="E52" s="192">
        <v>3.46</v>
      </c>
      <c r="F52" s="193"/>
      <c r="G52" s="194"/>
      <c r="H52" s="195">
        <f>ROUND(E52*(1-F52),2)</f>
        <v>3.46</v>
      </c>
      <c r="I52" s="195">
        <v>6.76</v>
      </c>
      <c r="J52" s="193">
        <v>0.5</v>
      </c>
      <c r="K52" s="196">
        <f>ROUND(I52*J52,2)</f>
        <v>3.38</v>
      </c>
      <c r="L52" s="197">
        <f>MIN($L$6,K52)</f>
        <v>3.38</v>
      </c>
      <c r="M52" s="120">
        <f>ROUND(L52*$H52,2)</f>
        <v>11.69</v>
      </c>
      <c r="N52" s="118"/>
      <c r="O52" s="188">
        <f>ROUND(O$5*$M52,2)</f>
        <v>5957.93</v>
      </c>
      <c r="P52" s="188">
        <f t="shared" si="23"/>
        <v>7546.13</v>
      </c>
      <c r="Q52" s="188">
        <f t="shared" si="23"/>
        <v>7546.13</v>
      </c>
      <c r="R52" s="188">
        <f t="shared" si="23"/>
        <v>4926.63</v>
      </c>
      <c r="S52" s="188">
        <f>ROUND(S$5*$M52,2)</f>
        <v>7546.13</v>
      </c>
      <c r="T52" s="188">
        <f t="shared" si="23"/>
        <v>7546.13</v>
      </c>
      <c r="U52" s="188">
        <f t="shared" si="23"/>
        <v>4372.41</v>
      </c>
      <c r="V52" s="188">
        <f t="shared" si="23"/>
        <v>0</v>
      </c>
      <c r="W52" s="188">
        <f t="shared" si="23"/>
        <v>0</v>
      </c>
      <c r="X52" s="273"/>
    </row>
    <row r="53" spans="1:26" s="266" customFormat="1" ht="15.6" customHeight="1" x14ac:dyDescent="0.25">
      <c r="A53" s="297" t="s">
        <v>222</v>
      </c>
      <c r="B53" s="189" t="s">
        <v>65</v>
      </c>
      <c r="C53" s="190" t="s">
        <v>66</v>
      </c>
      <c r="D53" s="191" t="s">
        <v>10</v>
      </c>
      <c r="E53" s="192">
        <v>1.71</v>
      </c>
      <c r="F53" s="193"/>
      <c r="G53" s="194"/>
      <c r="H53" s="195">
        <f>ROUND(E53*(1-F53),2)</f>
        <v>1.71</v>
      </c>
      <c r="I53" s="195">
        <v>6.76</v>
      </c>
      <c r="J53" s="193">
        <v>0.5</v>
      </c>
      <c r="K53" s="196">
        <f>ROUND(I53*J53,2)</f>
        <v>3.38</v>
      </c>
      <c r="L53" s="197">
        <f>MIN($L$6,K53)</f>
        <v>3.38</v>
      </c>
      <c r="M53" s="120">
        <f>ROUND(L53*$H53,2)</f>
        <v>5.78</v>
      </c>
      <c r="N53" s="118"/>
      <c r="O53" s="188">
        <f>ROUND(O$5*$M53,2)</f>
        <v>2945.83</v>
      </c>
      <c r="P53" s="188">
        <f t="shared" si="23"/>
        <v>3731.11</v>
      </c>
      <c r="Q53" s="188">
        <f t="shared" si="23"/>
        <v>3731.11</v>
      </c>
      <c r="R53" s="188">
        <f t="shared" si="23"/>
        <v>2435.92</v>
      </c>
      <c r="S53" s="188">
        <f t="shared" si="23"/>
        <v>3731.11</v>
      </c>
      <c r="T53" s="188">
        <f t="shared" si="23"/>
        <v>3731.11</v>
      </c>
      <c r="U53" s="188">
        <f t="shared" si="23"/>
        <v>2161.89</v>
      </c>
      <c r="V53" s="188">
        <f t="shared" si="23"/>
        <v>0</v>
      </c>
      <c r="W53" s="188">
        <f t="shared" si="23"/>
        <v>0</v>
      </c>
      <c r="X53" s="273"/>
    </row>
    <row r="54" spans="1:26" s="266" customFormat="1" ht="15.6" customHeight="1" thickBot="1" x14ac:dyDescent="0.3">
      <c r="A54" s="298" t="s">
        <v>222</v>
      </c>
      <c r="B54" s="199" t="s">
        <v>138</v>
      </c>
      <c r="C54" s="181" t="s">
        <v>67</v>
      </c>
      <c r="D54" s="182" t="s">
        <v>10</v>
      </c>
      <c r="E54" s="183">
        <v>1.07</v>
      </c>
      <c r="F54" s="184"/>
      <c r="G54" s="185"/>
      <c r="H54" s="186">
        <f>ROUND(E54*(1-F54),2)</f>
        <v>1.07</v>
      </c>
      <c r="I54" s="186">
        <v>6.76</v>
      </c>
      <c r="J54" s="184">
        <v>0.5</v>
      </c>
      <c r="K54" s="200">
        <f>ROUND(I54*J54,2)</f>
        <v>3.38</v>
      </c>
      <c r="L54" s="200">
        <f>MIN($L$6,K54)</f>
        <v>3.38</v>
      </c>
      <c r="M54" s="117">
        <f>ROUND(L54*$H54,2)</f>
        <v>3.62</v>
      </c>
      <c r="N54" s="118"/>
      <c r="O54" s="209">
        <f>ROUND(O$5*$M54,2)</f>
        <v>1844.97</v>
      </c>
      <c r="P54" s="209">
        <f t="shared" si="23"/>
        <v>2336.7800000000002</v>
      </c>
      <c r="Q54" s="209">
        <f t="shared" si="23"/>
        <v>2336.7800000000002</v>
      </c>
      <c r="R54" s="209">
        <f t="shared" si="23"/>
        <v>1525.61</v>
      </c>
      <c r="S54" s="209">
        <f t="shared" si="23"/>
        <v>2336.7800000000002</v>
      </c>
      <c r="T54" s="209">
        <f t="shared" si="23"/>
        <v>2336.7800000000002</v>
      </c>
      <c r="U54" s="209">
        <f t="shared" si="23"/>
        <v>1353.99</v>
      </c>
      <c r="V54" s="209">
        <f t="shared" si="23"/>
        <v>0</v>
      </c>
      <c r="W54" s="209">
        <f t="shared" si="23"/>
        <v>0</v>
      </c>
      <c r="X54" s="273"/>
      <c r="Y54" s="275"/>
      <c r="Z54" s="275"/>
    </row>
    <row r="55" spans="1:26" s="266" customFormat="1" ht="15.6" customHeight="1" x14ac:dyDescent="0.25">
      <c r="A55" s="294"/>
      <c r="B55" s="252" t="s">
        <v>97</v>
      </c>
      <c r="C55" s="253"/>
      <c r="D55" s="254"/>
      <c r="E55" s="255"/>
      <c r="F55" s="256"/>
      <c r="G55" s="257"/>
      <c r="H55" s="258"/>
      <c r="I55" s="258"/>
      <c r="J55" s="256"/>
      <c r="K55" s="259"/>
      <c r="L55" s="260"/>
      <c r="M55" s="261"/>
      <c r="N55" s="118"/>
      <c r="O55" s="262"/>
      <c r="P55" s="262"/>
      <c r="Q55" s="262"/>
      <c r="R55" s="262"/>
      <c r="S55" s="262"/>
      <c r="T55" s="262"/>
      <c r="U55" s="262"/>
      <c r="V55" s="262"/>
      <c r="W55" s="262"/>
      <c r="X55" s="273"/>
    </row>
    <row r="56" spans="1:26" s="266" customFormat="1" ht="15.6" customHeight="1" x14ac:dyDescent="0.25">
      <c r="A56" s="297" t="s">
        <v>222</v>
      </c>
      <c r="B56" s="189" t="s">
        <v>68</v>
      </c>
      <c r="C56" s="190" t="s">
        <v>69</v>
      </c>
      <c r="D56" s="191" t="s">
        <v>10</v>
      </c>
      <c r="E56" s="192">
        <v>3.11</v>
      </c>
      <c r="F56" s="193">
        <v>0.4</v>
      </c>
      <c r="G56" s="194" t="s">
        <v>107</v>
      </c>
      <c r="H56" s="195">
        <f t="shared" ref="H56:H63" si="24">ROUND(E56*(1-F56),2)</f>
        <v>1.87</v>
      </c>
      <c r="I56" s="195">
        <v>5.41</v>
      </c>
      <c r="J56" s="193">
        <v>0.5</v>
      </c>
      <c r="K56" s="195">
        <f t="shared" ref="K56:K63" si="25">ROUND(I56*J56,2)</f>
        <v>2.71</v>
      </c>
      <c r="L56" s="196">
        <f t="shared" ref="L56:L63" si="26">MIN($L$6,K56)</f>
        <v>2.71</v>
      </c>
      <c r="M56" s="123">
        <f t="shared" ref="M56:M63" si="27">ROUND(L56*$H56,2)</f>
        <v>5.07</v>
      </c>
      <c r="N56" s="118"/>
      <c r="O56" s="188">
        <f>ROUND(O$5*$M56,2)</f>
        <v>2583.98</v>
      </c>
      <c r="P56" s="188">
        <f t="shared" ref="P56:W56" si="28">ROUND(P$5*$M56,2)</f>
        <v>3272.79</v>
      </c>
      <c r="Q56" s="188">
        <f t="shared" si="28"/>
        <v>3272.79</v>
      </c>
      <c r="R56" s="188">
        <f t="shared" si="28"/>
        <v>2136.6999999999998</v>
      </c>
      <c r="S56" s="188">
        <f t="shared" si="28"/>
        <v>3272.79</v>
      </c>
      <c r="T56" s="188">
        <f t="shared" si="28"/>
        <v>3272.79</v>
      </c>
      <c r="U56" s="188">
        <f t="shared" si="28"/>
        <v>1896.33</v>
      </c>
      <c r="V56" s="188">
        <f t="shared" si="28"/>
        <v>0</v>
      </c>
      <c r="W56" s="188">
        <f t="shared" si="28"/>
        <v>0</v>
      </c>
      <c r="X56" s="273"/>
    </row>
    <row r="57" spans="1:26" s="266" customFormat="1" ht="15.6" customHeight="1" x14ac:dyDescent="0.25">
      <c r="A57" s="297" t="s">
        <v>222</v>
      </c>
      <c r="B57" s="189" t="s">
        <v>70</v>
      </c>
      <c r="C57" s="190" t="s">
        <v>71</v>
      </c>
      <c r="D57" s="191" t="s">
        <v>10</v>
      </c>
      <c r="E57" s="192">
        <v>4.91</v>
      </c>
      <c r="F57" s="193">
        <v>0.43</v>
      </c>
      <c r="G57" s="194" t="s">
        <v>106</v>
      </c>
      <c r="H57" s="195">
        <f t="shared" si="24"/>
        <v>2.8</v>
      </c>
      <c r="I57" s="195">
        <v>5.41</v>
      </c>
      <c r="J57" s="193">
        <v>0.5</v>
      </c>
      <c r="K57" s="195">
        <f t="shared" si="25"/>
        <v>2.71</v>
      </c>
      <c r="L57" s="196">
        <f t="shared" si="26"/>
        <v>2.71</v>
      </c>
      <c r="M57" s="123">
        <f t="shared" si="27"/>
        <v>7.59</v>
      </c>
      <c r="N57" s="118"/>
      <c r="O57" s="188">
        <f t="shared" ref="O57:W63" si="29">ROUND(O$5*$M57,2)</f>
        <v>3868.32</v>
      </c>
      <c r="P57" s="188">
        <f t="shared" si="29"/>
        <v>4899.5</v>
      </c>
      <c r="Q57" s="188">
        <f t="shared" si="29"/>
        <v>4899.5</v>
      </c>
      <c r="R57" s="188">
        <f t="shared" si="29"/>
        <v>3198.73</v>
      </c>
      <c r="S57" s="188">
        <f t="shared" si="29"/>
        <v>4899.5</v>
      </c>
      <c r="T57" s="188">
        <f t="shared" si="29"/>
        <v>4899.5</v>
      </c>
      <c r="U57" s="188">
        <f t="shared" si="29"/>
        <v>2838.89</v>
      </c>
      <c r="V57" s="188">
        <f t="shared" si="29"/>
        <v>0</v>
      </c>
      <c r="W57" s="188">
        <f t="shared" si="29"/>
        <v>0</v>
      </c>
      <c r="X57" s="273"/>
      <c r="Y57" s="273"/>
      <c r="Z57" s="273"/>
    </row>
    <row r="58" spans="1:26" s="266" customFormat="1" ht="15.6" customHeight="1" x14ac:dyDescent="0.25">
      <c r="A58" s="297" t="s">
        <v>222</v>
      </c>
      <c r="B58" s="189" t="s">
        <v>310</v>
      </c>
      <c r="C58" s="190" t="s">
        <v>72</v>
      </c>
      <c r="D58" s="191" t="s">
        <v>161</v>
      </c>
      <c r="E58" s="192">
        <v>14.03</v>
      </c>
      <c r="F58" s="193">
        <v>0.42</v>
      </c>
      <c r="G58" s="194" t="s">
        <v>106</v>
      </c>
      <c r="H58" s="195">
        <f t="shared" si="24"/>
        <v>8.14</v>
      </c>
      <c r="I58" s="195">
        <v>1.2</v>
      </c>
      <c r="J58" s="193">
        <v>0.5</v>
      </c>
      <c r="K58" s="195">
        <f t="shared" si="25"/>
        <v>0.6</v>
      </c>
      <c r="L58" s="196">
        <f t="shared" si="26"/>
        <v>0.6</v>
      </c>
      <c r="M58" s="123">
        <f t="shared" si="27"/>
        <v>4.88</v>
      </c>
      <c r="N58" s="118"/>
      <c r="O58" s="188">
        <f t="shared" si="29"/>
        <v>2487.14</v>
      </c>
      <c r="P58" s="188">
        <f t="shared" si="29"/>
        <v>3150.14</v>
      </c>
      <c r="Q58" s="188">
        <f t="shared" si="29"/>
        <v>3150.14</v>
      </c>
      <c r="R58" s="188">
        <f t="shared" si="29"/>
        <v>2056.63</v>
      </c>
      <c r="S58" s="188">
        <f t="shared" si="29"/>
        <v>3150.14</v>
      </c>
      <c r="T58" s="188">
        <f t="shared" si="29"/>
        <v>3150.14</v>
      </c>
      <c r="U58" s="188">
        <f t="shared" si="29"/>
        <v>1825.27</v>
      </c>
      <c r="V58" s="188">
        <f t="shared" si="29"/>
        <v>0</v>
      </c>
      <c r="W58" s="188">
        <f t="shared" si="29"/>
        <v>0</v>
      </c>
      <c r="X58" s="273"/>
    </row>
    <row r="59" spans="1:26" s="266" customFormat="1" ht="15.6" customHeight="1" x14ac:dyDescent="0.25">
      <c r="A59" s="297" t="s">
        <v>222</v>
      </c>
      <c r="B59" s="189" t="s">
        <v>315</v>
      </c>
      <c r="C59" s="211">
        <v>946</v>
      </c>
      <c r="D59" s="191" t="s">
        <v>161</v>
      </c>
      <c r="E59" s="192">
        <v>13.99</v>
      </c>
      <c r="F59" s="193">
        <v>0.56000000000000005</v>
      </c>
      <c r="G59" s="194" t="s">
        <v>107</v>
      </c>
      <c r="H59" s="195">
        <f>ROUND(E59*(1-F59),2)</f>
        <v>6.16</v>
      </c>
      <c r="I59" s="195">
        <v>1.2</v>
      </c>
      <c r="J59" s="193">
        <v>0.5</v>
      </c>
      <c r="K59" s="195">
        <f t="shared" si="25"/>
        <v>0.6</v>
      </c>
      <c r="L59" s="196">
        <f>MIN($L$6,K59)</f>
        <v>0.6</v>
      </c>
      <c r="M59" s="123">
        <f t="shared" si="27"/>
        <v>3.7</v>
      </c>
      <c r="N59" s="118"/>
      <c r="O59" s="188">
        <f t="shared" si="29"/>
        <v>1885.74</v>
      </c>
      <c r="P59" s="188">
        <f t="shared" si="29"/>
        <v>2388.42</v>
      </c>
      <c r="Q59" s="188">
        <f t="shared" si="29"/>
        <v>2388.42</v>
      </c>
      <c r="R59" s="188">
        <f t="shared" si="29"/>
        <v>1559.33</v>
      </c>
      <c r="S59" s="188">
        <f>ROUND(S$5*$M59,2)</f>
        <v>2388.42</v>
      </c>
      <c r="T59" s="188">
        <f t="shared" si="29"/>
        <v>2388.42</v>
      </c>
      <c r="U59" s="188">
        <f t="shared" si="29"/>
        <v>1383.91</v>
      </c>
      <c r="V59" s="188">
        <f t="shared" si="29"/>
        <v>0</v>
      </c>
      <c r="W59" s="188">
        <f t="shared" si="29"/>
        <v>0</v>
      </c>
      <c r="X59" s="273"/>
    </row>
    <row r="60" spans="1:26" s="266" customFormat="1" ht="15.6" customHeight="1" x14ac:dyDescent="0.25">
      <c r="A60" s="297" t="s">
        <v>222</v>
      </c>
      <c r="B60" s="189" t="s">
        <v>162</v>
      </c>
      <c r="C60" s="190" t="s">
        <v>73</v>
      </c>
      <c r="D60" s="191" t="s">
        <v>10</v>
      </c>
      <c r="E60" s="192">
        <v>2.4300000000000002</v>
      </c>
      <c r="F60" s="193">
        <v>0.2</v>
      </c>
      <c r="G60" s="194" t="s">
        <v>107</v>
      </c>
      <c r="H60" s="195">
        <f t="shared" si="24"/>
        <v>1.94</v>
      </c>
      <c r="I60" s="195">
        <v>5.41</v>
      </c>
      <c r="J60" s="193">
        <v>0.5</v>
      </c>
      <c r="K60" s="195">
        <f t="shared" si="25"/>
        <v>2.71</v>
      </c>
      <c r="L60" s="196">
        <f t="shared" si="26"/>
        <v>2.71</v>
      </c>
      <c r="M60" s="123">
        <f>ROUND(L60*$H60,2)</f>
        <v>5.26</v>
      </c>
      <c r="N60" s="118"/>
      <c r="O60" s="188">
        <f t="shared" si="29"/>
        <v>2680.81</v>
      </c>
      <c r="P60" s="188">
        <f t="shared" si="29"/>
        <v>3395.44</v>
      </c>
      <c r="Q60" s="188">
        <f t="shared" si="29"/>
        <v>3395.44</v>
      </c>
      <c r="R60" s="188">
        <f t="shared" si="29"/>
        <v>2216.77</v>
      </c>
      <c r="S60" s="188">
        <f t="shared" si="29"/>
        <v>3395.44</v>
      </c>
      <c r="T60" s="188">
        <f t="shared" si="29"/>
        <v>3395.44</v>
      </c>
      <c r="U60" s="188">
        <f t="shared" si="29"/>
        <v>1967.4</v>
      </c>
      <c r="V60" s="188">
        <f t="shared" si="29"/>
        <v>0</v>
      </c>
      <c r="W60" s="188">
        <f t="shared" si="29"/>
        <v>0</v>
      </c>
      <c r="X60" s="273"/>
    </row>
    <row r="61" spans="1:26" s="266" customFormat="1" ht="15.6" customHeight="1" x14ac:dyDescent="0.25">
      <c r="A61" s="297" t="s">
        <v>222</v>
      </c>
      <c r="B61" s="189" t="s">
        <v>140</v>
      </c>
      <c r="C61" s="190" t="s">
        <v>74</v>
      </c>
      <c r="D61" s="191" t="s">
        <v>141</v>
      </c>
      <c r="E61" s="192">
        <v>4.8499999999999996</v>
      </c>
      <c r="F61" s="193">
        <v>0.4</v>
      </c>
      <c r="G61" s="194" t="s">
        <v>107</v>
      </c>
      <c r="H61" s="195">
        <f t="shared" si="24"/>
        <v>2.91</v>
      </c>
      <c r="I61" s="195">
        <v>5.41</v>
      </c>
      <c r="J61" s="193">
        <v>0.5</v>
      </c>
      <c r="K61" s="195">
        <f t="shared" si="25"/>
        <v>2.71</v>
      </c>
      <c r="L61" s="196">
        <f t="shared" si="26"/>
        <v>2.71</v>
      </c>
      <c r="M61" s="123">
        <f t="shared" si="27"/>
        <v>7.89</v>
      </c>
      <c r="N61" s="118"/>
      <c r="O61" s="188">
        <f>ROUND(O$5*$M61,2)</f>
        <v>4021.22</v>
      </c>
      <c r="P61" s="188">
        <f t="shared" si="29"/>
        <v>5093.1499999999996</v>
      </c>
      <c r="Q61" s="188">
        <f t="shared" si="29"/>
        <v>5093.1499999999996</v>
      </c>
      <c r="R61" s="188">
        <f t="shared" si="29"/>
        <v>3325.16</v>
      </c>
      <c r="S61" s="188">
        <f t="shared" si="29"/>
        <v>5093.1499999999996</v>
      </c>
      <c r="T61" s="188">
        <f t="shared" si="29"/>
        <v>5093.1499999999996</v>
      </c>
      <c r="U61" s="188">
        <f t="shared" si="29"/>
        <v>2951.1</v>
      </c>
      <c r="V61" s="188">
        <f t="shared" si="29"/>
        <v>0</v>
      </c>
      <c r="W61" s="188">
        <f t="shared" si="29"/>
        <v>0</v>
      </c>
      <c r="X61" s="273"/>
    </row>
    <row r="62" spans="1:26" s="266" customFormat="1" ht="15.6" customHeight="1" x14ac:dyDescent="0.25">
      <c r="A62" s="297" t="s">
        <v>222</v>
      </c>
      <c r="B62" s="189" t="s">
        <v>235</v>
      </c>
      <c r="C62" s="190" t="s">
        <v>75</v>
      </c>
      <c r="D62" s="191" t="s">
        <v>76</v>
      </c>
      <c r="E62" s="192">
        <v>5.54</v>
      </c>
      <c r="F62" s="193">
        <v>0.4</v>
      </c>
      <c r="G62" s="194" t="s">
        <v>107</v>
      </c>
      <c r="H62" s="195">
        <f>ROUND(E62*(1-F62),2)</f>
        <v>3.32</v>
      </c>
      <c r="I62" s="195">
        <v>1.2</v>
      </c>
      <c r="J62" s="193">
        <v>0.5</v>
      </c>
      <c r="K62" s="195">
        <f t="shared" si="25"/>
        <v>0.6</v>
      </c>
      <c r="L62" s="196">
        <f t="shared" si="26"/>
        <v>0.6</v>
      </c>
      <c r="M62" s="123">
        <f>ROUND(L62*$H62,2)</f>
        <v>1.99</v>
      </c>
      <c r="N62" s="118"/>
      <c r="O62" s="188">
        <f t="shared" si="29"/>
        <v>1014.22</v>
      </c>
      <c r="P62" s="188">
        <f t="shared" si="29"/>
        <v>1284.58</v>
      </c>
      <c r="Q62" s="188">
        <f t="shared" si="29"/>
        <v>1284.58</v>
      </c>
      <c r="R62" s="188">
        <f t="shared" si="29"/>
        <v>838.67</v>
      </c>
      <c r="S62" s="188">
        <f t="shared" si="29"/>
        <v>1284.58</v>
      </c>
      <c r="T62" s="188">
        <f t="shared" si="29"/>
        <v>1284.58</v>
      </c>
      <c r="U62" s="188">
        <f t="shared" si="29"/>
        <v>744.32</v>
      </c>
      <c r="V62" s="188">
        <f t="shared" si="29"/>
        <v>0</v>
      </c>
      <c r="W62" s="188">
        <f t="shared" si="29"/>
        <v>0</v>
      </c>
      <c r="X62" s="273"/>
    </row>
    <row r="63" spans="1:26" s="266" customFormat="1" ht="15.6" customHeight="1" thickBot="1" x14ac:dyDescent="0.3">
      <c r="A63" s="298" t="s">
        <v>222</v>
      </c>
      <c r="B63" s="199" t="s">
        <v>77</v>
      </c>
      <c r="C63" s="181" t="s">
        <v>78</v>
      </c>
      <c r="D63" s="182" t="s">
        <v>10</v>
      </c>
      <c r="E63" s="183">
        <v>3.98</v>
      </c>
      <c r="F63" s="184">
        <v>0.28000000000000003</v>
      </c>
      <c r="G63" s="185" t="s">
        <v>106</v>
      </c>
      <c r="H63" s="186">
        <f t="shared" si="24"/>
        <v>2.87</v>
      </c>
      <c r="I63" s="186">
        <v>5.41</v>
      </c>
      <c r="J63" s="184">
        <v>0.5</v>
      </c>
      <c r="K63" s="186">
        <f t="shared" si="25"/>
        <v>2.71</v>
      </c>
      <c r="L63" s="200">
        <f t="shared" si="26"/>
        <v>2.71</v>
      </c>
      <c r="M63" s="117">
        <f t="shared" si="27"/>
        <v>7.78</v>
      </c>
      <c r="N63" s="118"/>
      <c r="O63" s="209">
        <f t="shared" si="29"/>
        <v>3965.15</v>
      </c>
      <c r="P63" s="209">
        <f t="shared" si="29"/>
        <v>5022.1499999999996</v>
      </c>
      <c r="Q63" s="209">
        <f t="shared" si="29"/>
        <v>5022.1499999999996</v>
      </c>
      <c r="R63" s="209">
        <f t="shared" si="29"/>
        <v>3278.8</v>
      </c>
      <c r="S63" s="209">
        <f t="shared" si="29"/>
        <v>5022.1499999999996</v>
      </c>
      <c r="T63" s="209">
        <f t="shared" si="29"/>
        <v>5022.1499999999996</v>
      </c>
      <c r="U63" s="209">
        <f t="shared" si="29"/>
        <v>2909.95</v>
      </c>
      <c r="V63" s="209">
        <f t="shared" si="29"/>
        <v>0</v>
      </c>
      <c r="W63" s="209">
        <f t="shared" si="29"/>
        <v>0</v>
      </c>
      <c r="X63" s="273"/>
      <c r="Y63" s="274"/>
      <c r="Z63" s="274"/>
    </row>
    <row r="64" spans="1:26" s="266" customFormat="1" ht="15.6" customHeight="1" x14ac:dyDescent="0.25">
      <c r="A64" s="294"/>
      <c r="B64" s="263" t="s">
        <v>98</v>
      </c>
      <c r="C64" s="245"/>
      <c r="D64" s="246"/>
      <c r="E64" s="247"/>
      <c r="F64" s="248"/>
      <c r="G64" s="232"/>
      <c r="H64" s="249"/>
      <c r="I64" s="249"/>
      <c r="J64" s="248"/>
      <c r="K64" s="249"/>
      <c r="L64" s="250"/>
      <c r="M64" s="264"/>
      <c r="N64" s="118"/>
      <c r="O64" s="234"/>
      <c r="P64" s="234"/>
      <c r="Q64" s="234"/>
      <c r="R64" s="234"/>
      <c r="S64" s="234"/>
      <c r="T64" s="234"/>
      <c r="U64" s="234"/>
      <c r="V64" s="234"/>
      <c r="W64" s="234"/>
      <c r="X64" s="273"/>
    </row>
    <row r="65" spans="1:26" s="266" customFormat="1" ht="15.6" customHeight="1" x14ac:dyDescent="0.25">
      <c r="A65" s="297" t="s">
        <v>222</v>
      </c>
      <c r="B65" s="189" t="s">
        <v>142</v>
      </c>
      <c r="C65" s="190" t="s">
        <v>79</v>
      </c>
      <c r="D65" s="191" t="s">
        <v>10</v>
      </c>
      <c r="E65" s="192">
        <v>32.67</v>
      </c>
      <c r="F65" s="193">
        <v>0.5</v>
      </c>
      <c r="G65" s="194" t="s">
        <v>106</v>
      </c>
      <c r="H65" s="195">
        <f>ROUND(E65*(1-F65),2)</f>
        <v>16.34</v>
      </c>
      <c r="I65" s="195">
        <v>3.39</v>
      </c>
      <c r="J65" s="193">
        <v>0.5</v>
      </c>
      <c r="K65" s="195">
        <f>ROUND(I65*J65,2)</f>
        <v>1.7</v>
      </c>
      <c r="L65" s="196">
        <f>MIN($L$6,K65)</f>
        <v>1.7</v>
      </c>
      <c r="M65" s="123">
        <f>ROUND(L65*$H65,2)</f>
        <v>27.78</v>
      </c>
      <c r="N65" s="118"/>
      <c r="O65" s="188">
        <f>ROUND(O$5*$M65,2)</f>
        <v>14158.35</v>
      </c>
      <c r="P65" s="188">
        <f t="shared" ref="P65:W65" si="30">ROUND(P$5*$M65,2)</f>
        <v>17932.55</v>
      </c>
      <c r="Q65" s="188">
        <f t="shared" si="30"/>
        <v>17932.55</v>
      </c>
      <c r="R65" s="188">
        <f t="shared" si="30"/>
        <v>11707.6</v>
      </c>
      <c r="S65" s="188">
        <f t="shared" si="30"/>
        <v>17932.55</v>
      </c>
      <c r="T65" s="188">
        <f t="shared" si="30"/>
        <v>17932.55</v>
      </c>
      <c r="U65" s="188">
        <f t="shared" si="30"/>
        <v>10390.549999999999</v>
      </c>
      <c r="V65" s="188">
        <f t="shared" si="30"/>
        <v>0</v>
      </c>
      <c r="W65" s="188">
        <f t="shared" si="30"/>
        <v>0</v>
      </c>
      <c r="X65" s="273"/>
      <c r="Y65" s="273"/>
      <c r="Z65" s="273"/>
    </row>
    <row r="66" spans="1:26" s="266" customFormat="1" ht="15.6" customHeight="1" x14ac:dyDescent="0.25">
      <c r="A66" s="297" t="s">
        <v>222</v>
      </c>
      <c r="B66" s="189" t="s">
        <v>143</v>
      </c>
      <c r="C66" s="190" t="s">
        <v>80</v>
      </c>
      <c r="D66" s="191" t="s">
        <v>10</v>
      </c>
      <c r="E66" s="192">
        <v>28.34</v>
      </c>
      <c r="F66" s="193">
        <v>0.5</v>
      </c>
      <c r="G66" s="194" t="s">
        <v>107</v>
      </c>
      <c r="H66" s="195">
        <f>ROUND(E66*(1-F66),2)</f>
        <v>14.17</v>
      </c>
      <c r="I66" s="195">
        <v>3.39</v>
      </c>
      <c r="J66" s="193">
        <v>0.5</v>
      </c>
      <c r="K66" s="195">
        <f>ROUND(I66*J66,2)</f>
        <v>1.7</v>
      </c>
      <c r="L66" s="196">
        <f>MIN($L$6,K66)</f>
        <v>1.7</v>
      </c>
      <c r="M66" s="123">
        <f>ROUND(L66*$H66,2)</f>
        <v>24.09</v>
      </c>
      <c r="N66" s="118"/>
      <c r="O66" s="188">
        <f t="shared" ref="O66:W69" si="31">ROUND(O$5*$M66,2)</f>
        <v>12277.71</v>
      </c>
      <c r="P66" s="188">
        <f t="shared" si="31"/>
        <v>15550.58</v>
      </c>
      <c r="Q66" s="188">
        <f t="shared" si="31"/>
        <v>15550.58</v>
      </c>
      <c r="R66" s="188">
        <f t="shared" si="31"/>
        <v>10152.49</v>
      </c>
      <c r="S66" s="188">
        <f t="shared" si="31"/>
        <v>15550.58</v>
      </c>
      <c r="T66" s="188">
        <f t="shared" si="31"/>
        <v>15550.58</v>
      </c>
      <c r="U66" s="188">
        <f t="shared" si="31"/>
        <v>9010.3799999999992</v>
      </c>
      <c r="V66" s="188">
        <f t="shared" si="31"/>
        <v>0</v>
      </c>
      <c r="W66" s="188">
        <f t="shared" si="31"/>
        <v>0</v>
      </c>
      <c r="X66" s="273"/>
      <c r="Y66" s="274"/>
      <c r="Z66" s="274"/>
    </row>
    <row r="67" spans="1:26" s="266" customFormat="1" ht="15.6" customHeight="1" x14ac:dyDescent="0.25">
      <c r="A67" s="297" t="s">
        <v>222</v>
      </c>
      <c r="B67" s="189" t="s">
        <v>81</v>
      </c>
      <c r="C67" s="190" t="s">
        <v>82</v>
      </c>
      <c r="D67" s="191" t="s">
        <v>10</v>
      </c>
      <c r="E67" s="192">
        <v>9.77</v>
      </c>
      <c r="F67" s="193">
        <v>0.43</v>
      </c>
      <c r="G67" s="194" t="s">
        <v>106</v>
      </c>
      <c r="H67" s="195">
        <f>ROUND(E67*(1-F67),2)</f>
        <v>5.57</v>
      </c>
      <c r="I67" s="195">
        <v>5.41</v>
      </c>
      <c r="J67" s="193">
        <v>0.5</v>
      </c>
      <c r="K67" s="195">
        <f>ROUND(I67*J67,2)</f>
        <v>2.71</v>
      </c>
      <c r="L67" s="196">
        <f>MIN($L$6,K67)</f>
        <v>2.71</v>
      </c>
      <c r="M67" s="123">
        <f>ROUND(L67*$H67,2)</f>
        <v>15.09</v>
      </c>
      <c r="N67" s="118"/>
      <c r="O67" s="188">
        <f t="shared" si="31"/>
        <v>7690.77</v>
      </c>
      <c r="P67" s="188">
        <f t="shared" si="31"/>
        <v>9740.9</v>
      </c>
      <c r="Q67" s="188">
        <f t="shared" si="31"/>
        <v>9740.9</v>
      </c>
      <c r="R67" s="188">
        <f t="shared" si="31"/>
        <v>6359.53</v>
      </c>
      <c r="S67" s="188">
        <f t="shared" si="31"/>
        <v>9740.9</v>
      </c>
      <c r="T67" s="188">
        <f t="shared" si="31"/>
        <v>9740.9</v>
      </c>
      <c r="U67" s="188">
        <f t="shared" si="31"/>
        <v>5644.11</v>
      </c>
      <c r="V67" s="188">
        <f t="shared" si="31"/>
        <v>0</v>
      </c>
      <c r="W67" s="188">
        <f t="shared" si="31"/>
        <v>0</v>
      </c>
      <c r="X67" s="273"/>
    </row>
    <row r="68" spans="1:26" s="266" customFormat="1" ht="15.6" customHeight="1" x14ac:dyDescent="0.25">
      <c r="A68" s="297" t="s">
        <v>222</v>
      </c>
      <c r="B68" s="189" t="s">
        <v>163</v>
      </c>
      <c r="C68" s="190" t="s">
        <v>83</v>
      </c>
      <c r="D68" s="191" t="s">
        <v>10</v>
      </c>
      <c r="E68" s="192">
        <v>7.8</v>
      </c>
      <c r="F68" s="193">
        <v>0.44</v>
      </c>
      <c r="G68" s="194" t="s">
        <v>106</v>
      </c>
      <c r="H68" s="195">
        <f>ROUND(E68*(1-F68),2)</f>
        <v>4.37</v>
      </c>
      <c r="I68" s="195">
        <v>5.41</v>
      </c>
      <c r="J68" s="193">
        <v>0.5</v>
      </c>
      <c r="K68" s="195">
        <f>ROUND(I68*J68,2)</f>
        <v>2.71</v>
      </c>
      <c r="L68" s="196">
        <f>MIN($L$6,K68)</f>
        <v>2.71</v>
      </c>
      <c r="M68" s="123">
        <f>ROUND(L68*$H68,2)</f>
        <v>11.84</v>
      </c>
      <c r="N68" s="118"/>
      <c r="O68" s="188">
        <f t="shared" si="31"/>
        <v>6034.37</v>
      </c>
      <c r="P68" s="188">
        <f t="shared" si="31"/>
        <v>7642.96</v>
      </c>
      <c r="Q68" s="188">
        <f t="shared" si="31"/>
        <v>7642.96</v>
      </c>
      <c r="R68" s="188">
        <f t="shared" si="31"/>
        <v>4989.8500000000004</v>
      </c>
      <c r="S68" s="188">
        <f t="shared" si="31"/>
        <v>7642.96</v>
      </c>
      <c r="T68" s="188">
        <f t="shared" si="31"/>
        <v>7642.96</v>
      </c>
      <c r="U68" s="188">
        <f t="shared" si="31"/>
        <v>4428.5200000000004</v>
      </c>
      <c r="V68" s="188">
        <f t="shared" si="31"/>
        <v>0</v>
      </c>
      <c r="W68" s="188">
        <f t="shared" si="31"/>
        <v>0</v>
      </c>
      <c r="X68" s="273"/>
    </row>
    <row r="69" spans="1:26" s="266" customFormat="1" ht="15.6" customHeight="1" thickBot="1" x14ac:dyDescent="0.3">
      <c r="A69" s="298" t="s">
        <v>222</v>
      </c>
      <c r="B69" s="180" t="s">
        <v>312</v>
      </c>
      <c r="C69" s="213" t="s">
        <v>144</v>
      </c>
      <c r="D69" s="224" t="s">
        <v>10</v>
      </c>
      <c r="E69" s="214">
        <v>43.38</v>
      </c>
      <c r="F69" s="215">
        <v>0.7</v>
      </c>
      <c r="G69" s="216" t="s">
        <v>106</v>
      </c>
      <c r="H69" s="217">
        <f>ROUND(E69*(1-F69),2)</f>
        <v>13.01</v>
      </c>
      <c r="I69" s="217">
        <v>1.2</v>
      </c>
      <c r="J69" s="215">
        <v>0.5</v>
      </c>
      <c r="K69" s="217">
        <f>ROUND(I69*J69,2)</f>
        <v>0.6</v>
      </c>
      <c r="L69" s="187">
        <f>MIN($L$6,K69)</f>
        <v>0.6</v>
      </c>
      <c r="M69" s="124">
        <f>ROUND(L69*$H69,2)</f>
        <v>7.81</v>
      </c>
      <c r="N69" s="118"/>
      <c r="O69" s="209">
        <f t="shared" si="31"/>
        <v>3980.44</v>
      </c>
      <c r="P69" s="209">
        <f t="shared" si="31"/>
        <v>5041.51</v>
      </c>
      <c r="Q69" s="209">
        <f t="shared" si="31"/>
        <v>5041.51</v>
      </c>
      <c r="R69" s="209">
        <f t="shared" si="31"/>
        <v>3291.45</v>
      </c>
      <c r="S69" s="209">
        <f t="shared" si="31"/>
        <v>5041.51</v>
      </c>
      <c r="T69" s="209">
        <f t="shared" si="31"/>
        <v>5041.51</v>
      </c>
      <c r="U69" s="209">
        <f t="shared" si="31"/>
        <v>2921.17</v>
      </c>
      <c r="V69" s="209">
        <f t="shared" si="31"/>
        <v>0</v>
      </c>
      <c r="W69" s="209">
        <f t="shared" si="31"/>
        <v>0</v>
      </c>
      <c r="X69" s="273"/>
      <c r="Y69" s="274"/>
      <c r="Z69" s="274"/>
    </row>
    <row r="70" spans="1:26" s="266" customFormat="1" ht="15.6" customHeight="1" x14ac:dyDescent="0.25">
      <c r="A70" s="294"/>
      <c r="B70" s="263" t="s">
        <v>99</v>
      </c>
      <c r="C70" s="245"/>
      <c r="D70" s="246"/>
      <c r="E70" s="247"/>
      <c r="F70" s="248"/>
      <c r="G70" s="232"/>
      <c r="H70" s="249"/>
      <c r="I70" s="249"/>
      <c r="J70" s="248"/>
      <c r="K70" s="249"/>
      <c r="L70" s="250"/>
      <c r="M70" s="264"/>
      <c r="N70" s="118"/>
      <c r="O70" s="234"/>
      <c r="P70" s="234"/>
      <c r="Q70" s="234"/>
      <c r="R70" s="234"/>
      <c r="S70" s="234"/>
      <c r="T70" s="234"/>
      <c r="U70" s="234"/>
      <c r="V70" s="234"/>
      <c r="W70" s="234"/>
      <c r="X70" s="273"/>
    </row>
    <row r="71" spans="1:26" s="266" customFormat="1" ht="15.6" customHeight="1" x14ac:dyDescent="0.25">
      <c r="A71" s="297" t="s">
        <v>222</v>
      </c>
      <c r="B71" s="189" t="s">
        <v>145</v>
      </c>
      <c r="C71" s="190" t="s">
        <v>84</v>
      </c>
      <c r="D71" s="191" t="s">
        <v>10</v>
      </c>
      <c r="E71" s="192">
        <v>4.83</v>
      </c>
      <c r="F71" s="193">
        <v>0.3</v>
      </c>
      <c r="G71" s="194" t="s">
        <v>108</v>
      </c>
      <c r="H71" s="195">
        <f t="shared" ref="H71:H79" si="32">ROUND(E71*(1-F71),2)</f>
        <v>3.38</v>
      </c>
      <c r="I71" s="195">
        <v>6.35</v>
      </c>
      <c r="J71" s="193">
        <v>0.5</v>
      </c>
      <c r="K71" s="195">
        <f t="shared" ref="K71:K79" si="33">ROUND(I71*J71,2)</f>
        <v>3.18</v>
      </c>
      <c r="L71" s="196">
        <f t="shared" ref="L71:L79" si="34">MIN($L$6,K71)</f>
        <v>3.18</v>
      </c>
      <c r="M71" s="123">
        <f t="shared" ref="M71:M79" si="35">ROUND(L71*$H71,2)</f>
        <v>10.75</v>
      </c>
      <c r="N71" s="118"/>
      <c r="O71" s="188">
        <f>ROUND(O$5*$M71,2)</f>
        <v>5478.85</v>
      </c>
      <c r="P71" s="188">
        <f t="shared" ref="P71:W71" si="36">ROUND(P$5*$M71,2)</f>
        <v>6939.34</v>
      </c>
      <c r="Q71" s="188">
        <f t="shared" si="36"/>
        <v>6939.34</v>
      </c>
      <c r="R71" s="188">
        <f t="shared" si="36"/>
        <v>4530.4799999999996</v>
      </c>
      <c r="S71" s="188">
        <f t="shared" si="36"/>
        <v>6939.34</v>
      </c>
      <c r="T71" s="188">
        <f t="shared" si="36"/>
        <v>6939.34</v>
      </c>
      <c r="U71" s="188">
        <f t="shared" si="36"/>
        <v>4020.82</v>
      </c>
      <c r="V71" s="188">
        <f t="shared" si="36"/>
        <v>0</v>
      </c>
      <c r="W71" s="188">
        <f t="shared" si="36"/>
        <v>0</v>
      </c>
      <c r="X71" s="273"/>
    </row>
    <row r="72" spans="1:26" s="266" customFormat="1" ht="15.6" customHeight="1" x14ac:dyDescent="0.25">
      <c r="A72" s="297" t="s">
        <v>222</v>
      </c>
      <c r="B72" s="189" t="s">
        <v>146</v>
      </c>
      <c r="C72" s="190" t="s">
        <v>85</v>
      </c>
      <c r="D72" s="191" t="s">
        <v>10</v>
      </c>
      <c r="E72" s="192">
        <v>6.94</v>
      </c>
      <c r="F72" s="193">
        <v>0.3</v>
      </c>
      <c r="G72" s="194" t="s">
        <v>107</v>
      </c>
      <c r="H72" s="195">
        <f>ROUND(E72*(1-F72),2)</f>
        <v>4.8600000000000003</v>
      </c>
      <c r="I72" s="195">
        <v>6.35</v>
      </c>
      <c r="J72" s="193">
        <v>0.5</v>
      </c>
      <c r="K72" s="195">
        <f t="shared" si="33"/>
        <v>3.18</v>
      </c>
      <c r="L72" s="196">
        <f t="shared" si="34"/>
        <v>3.18</v>
      </c>
      <c r="M72" s="123">
        <f t="shared" si="35"/>
        <v>15.45</v>
      </c>
      <c r="N72" s="118"/>
      <c r="O72" s="188">
        <f t="shared" ref="O72:W79" si="37">ROUND(O$5*$M72,2)</f>
        <v>7874.25</v>
      </c>
      <c r="P72" s="188">
        <f t="shared" si="37"/>
        <v>9973.2800000000007</v>
      </c>
      <c r="Q72" s="188">
        <f t="shared" si="37"/>
        <v>9973.2800000000007</v>
      </c>
      <c r="R72" s="188">
        <f t="shared" si="37"/>
        <v>6511.25</v>
      </c>
      <c r="S72" s="188">
        <f t="shared" si="37"/>
        <v>9973.2800000000007</v>
      </c>
      <c r="T72" s="188">
        <f t="shared" si="37"/>
        <v>9973.2800000000007</v>
      </c>
      <c r="U72" s="188">
        <f t="shared" si="37"/>
        <v>5778.76</v>
      </c>
      <c r="V72" s="188">
        <f t="shared" si="37"/>
        <v>0</v>
      </c>
      <c r="W72" s="188">
        <f t="shared" si="37"/>
        <v>0</v>
      </c>
      <c r="X72" s="273"/>
    </row>
    <row r="73" spans="1:26" s="266" customFormat="1" ht="15.6" customHeight="1" x14ac:dyDescent="0.25">
      <c r="A73" s="297" t="s">
        <v>222</v>
      </c>
      <c r="B73" s="189" t="s">
        <v>86</v>
      </c>
      <c r="C73" s="190" t="s">
        <v>87</v>
      </c>
      <c r="D73" s="191" t="s">
        <v>10</v>
      </c>
      <c r="E73" s="192">
        <v>2.33</v>
      </c>
      <c r="F73" s="193">
        <v>0.48</v>
      </c>
      <c r="G73" s="194" t="s">
        <v>106</v>
      </c>
      <c r="H73" s="195">
        <f t="shared" si="32"/>
        <v>1.21</v>
      </c>
      <c r="I73" s="195">
        <v>6.35</v>
      </c>
      <c r="J73" s="193">
        <v>0.5</v>
      </c>
      <c r="K73" s="195">
        <f t="shared" si="33"/>
        <v>3.18</v>
      </c>
      <c r="L73" s="196">
        <f t="shared" si="34"/>
        <v>3.18</v>
      </c>
      <c r="M73" s="123">
        <f t="shared" si="35"/>
        <v>3.85</v>
      </c>
      <c r="N73" s="118"/>
      <c r="O73" s="188">
        <f t="shared" si="37"/>
        <v>1962.19</v>
      </c>
      <c r="P73" s="188">
        <f t="shared" si="37"/>
        <v>2485.25</v>
      </c>
      <c r="Q73" s="188">
        <f t="shared" si="37"/>
        <v>2485.25</v>
      </c>
      <c r="R73" s="188">
        <f t="shared" si="37"/>
        <v>1622.54</v>
      </c>
      <c r="S73" s="188">
        <f t="shared" si="37"/>
        <v>2485.25</v>
      </c>
      <c r="T73" s="188">
        <f t="shared" si="37"/>
        <v>2485.25</v>
      </c>
      <c r="U73" s="188">
        <f t="shared" si="37"/>
        <v>1440.02</v>
      </c>
      <c r="V73" s="188">
        <f t="shared" si="37"/>
        <v>0</v>
      </c>
      <c r="W73" s="188">
        <f t="shared" si="37"/>
        <v>0</v>
      </c>
      <c r="X73" s="273"/>
    </row>
    <row r="74" spans="1:26" s="266" customFormat="1" ht="15.6" customHeight="1" x14ac:dyDescent="0.25">
      <c r="A74" s="297" t="s">
        <v>222</v>
      </c>
      <c r="B74" s="189" t="s">
        <v>313</v>
      </c>
      <c r="C74" s="190" t="s">
        <v>147</v>
      </c>
      <c r="D74" s="191" t="s">
        <v>10</v>
      </c>
      <c r="E74" s="192">
        <v>8.51</v>
      </c>
      <c r="F74" s="193">
        <v>0.53</v>
      </c>
      <c r="G74" s="194" t="s">
        <v>106</v>
      </c>
      <c r="H74" s="195">
        <f t="shared" si="32"/>
        <v>4</v>
      </c>
      <c r="I74" s="195">
        <v>6.35</v>
      </c>
      <c r="J74" s="193">
        <v>0.5</v>
      </c>
      <c r="K74" s="195">
        <f t="shared" si="33"/>
        <v>3.18</v>
      </c>
      <c r="L74" s="196">
        <f>MIN($L$6,K74)</f>
        <v>3.18</v>
      </c>
      <c r="M74" s="123">
        <f>ROUND(L74*$H74,2)</f>
        <v>12.72</v>
      </c>
      <c r="N74" s="118"/>
      <c r="O74" s="188">
        <f t="shared" si="37"/>
        <v>6482.88</v>
      </c>
      <c r="P74" s="188">
        <f t="shared" si="37"/>
        <v>8211.01</v>
      </c>
      <c r="Q74" s="188">
        <f t="shared" si="37"/>
        <v>8211.01</v>
      </c>
      <c r="R74" s="188">
        <f t="shared" si="37"/>
        <v>5360.72</v>
      </c>
      <c r="S74" s="188">
        <f t="shared" si="37"/>
        <v>8211.01</v>
      </c>
      <c r="T74" s="188">
        <f t="shared" si="37"/>
        <v>8211.01</v>
      </c>
      <c r="U74" s="188">
        <f t="shared" si="37"/>
        <v>4757.66</v>
      </c>
      <c r="V74" s="188">
        <f t="shared" si="37"/>
        <v>0</v>
      </c>
      <c r="W74" s="188">
        <f t="shared" si="37"/>
        <v>0</v>
      </c>
      <c r="X74" s="273"/>
      <c r="Y74" s="273"/>
      <c r="Z74" s="273"/>
    </row>
    <row r="75" spans="1:26" s="266" customFormat="1" ht="15.6" customHeight="1" x14ac:dyDescent="0.25">
      <c r="A75" s="297" t="s">
        <v>222</v>
      </c>
      <c r="B75" s="189" t="s">
        <v>314</v>
      </c>
      <c r="C75" s="190" t="s">
        <v>88</v>
      </c>
      <c r="D75" s="191" t="s">
        <v>10</v>
      </c>
      <c r="E75" s="192">
        <v>10.29</v>
      </c>
      <c r="F75" s="193">
        <v>0.49</v>
      </c>
      <c r="G75" s="194" t="s">
        <v>106</v>
      </c>
      <c r="H75" s="195">
        <f t="shared" si="32"/>
        <v>5.25</v>
      </c>
      <c r="I75" s="195">
        <v>6.35</v>
      </c>
      <c r="J75" s="193">
        <v>0.5</v>
      </c>
      <c r="K75" s="195">
        <f t="shared" si="33"/>
        <v>3.18</v>
      </c>
      <c r="L75" s="196">
        <f t="shared" si="34"/>
        <v>3.18</v>
      </c>
      <c r="M75" s="123">
        <f>ROUND(L75*$H75,2)</f>
        <v>16.7</v>
      </c>
      <c r="N75" s="118"/>
      <c r="O75" s="188">
        <f t="shared" si="37"/>
        <v>8511.32</v>
      </c>
      <c r="P75" s="188">
        <f t="shared" si="37"/>
        <v>10780.18</v>
      </c>
      <c r="Q75" s="188">
        <f t="shared" si="37"/>
        <v>10780.18</v>
      </c>
      <c r="R75" s="188">
        <f t="shared" si="37"/>
        <v>7038.05</v>
      </c>
      <c r="S75" s="188">
        <f t="shared" si="37"/>
        <v>10780.18</v>
      </c>
      <c r="T75" s="188">
        <f t="shared" si="37"/>
        <v>10780.18</v>
      </c>
      <c r="U75" s="188">
        <f t="shared" si="37"/>
        <v>6246.3</v>
      </c>
      <c r="V75" s="188">
        <f t="shared" si="37"/>
        <v>0</v>
      </c>
      <c r="W75" s="188">
        <f t="shared" si="37"/>
        <v>0</v>
      </c>
      <c r="X75" s="273"/>
      <c r="Y75" s="274"/>
      <c r="Z75" s="274"/>
    </row>
    <row r="76" spans="1:26" s="266" customFormat="1" ht="15.6" customHeight="1" x14ac:dyDescent="0.25">
      <c r="A76" s="297" t="s">
        <v>222</v>
      </c>
      <c r="B76" s="189" t="s">
        <v>89</v>
      </c>
      <c r="C76" s="190" t="s">
        <v>90</v>
      </c>
      <c r="D76" s="191" t="s">
        <v>139</v>
      </c>
      <c r="E76" s="192">
        <v>3.81</v>
      </c>
      <c r="F76" s="193">
        <v>0.34</v>
      </c>
      <c r="G76" s="194" t="s">
        <v>106</v>
      </c>
      <c r="H76" s="195">
        <f t="shared" si="32"/>
        <v>2.5099999999999998</v>
      </c>
      <c r="I76" s="195">
        <v>6.35</v>
      </c>
      <c r="J76" s="193">
        <v>0.5</v>
      </c>
      <c r="K76" s="195">
        <f t="shared" si="33"/>
        <v>3.18</v>
      </c>
      <c r="L76" s="196">
        <f t="shared" si="34"/>
        <v>3.18</v>
      </c>
      <c r="M76" s="123">
        <f t="shared" si="35"/>
        <v>7.98</v>
      </c>
      <c r="N76" s="118"/>
      <c r="O76" s="188">
        <f t="shared" si="37"/>
        <v>4067.09</v>
      </c>
      <c r="P76" s="188">
        <f t="shared" si="37"/>
        <v>5151.25</v>
      </c>
      <c r="Q76" s="188">
        <f t="shared" si="37"/>
        <v>5151.25</v>
      </c>
      <c r="R76" s="188">
        <f t="shared" si="37"/>
        <v>3363.09</v>
      </c>
      <c r="S76" s="188">
        <f t="shared" si="37"/>
        <v>5151.25</v>
      </c>
      <c r="T76" s="188">
        <f t="shared" si="37"/>
        <v>5151.25</v>
      </c>
      <c r="U76" s="188">
        <f t="shared" si="37"/>
        <v>2984.76</v>
      </c>
      <c r="V76" s="188">
        <f t="shared" si="37"/>
        <v>0</v>
      </c>
      <c r="W76" s="188">
        <f t="shared" si="37"/>
        <v>0</v>
      </c>
      <c r="X76" s="273"/>
    </row>
    <row r="77" spans="1:26" s="266" customFormat="1" ht="15.6" customHeight="1" x14ac:dyDescent="0.25">
      <c r="A77" s="297" t="s">
        <v>222</v>
      </c>
      <c r="B77" s="189" t="s">
        <v>91</v>
      </c>
      <c r="C77" s="190" t="s">
        <v>92</v>
      </c>
      <c r="D77" s="191" t="s">
        <v>10</v>
      </c>
      <c r="E77" s="192">
        <v>9.24</v>
      </c>
      <c r="F77" s="193">
        <v>0.36</v>
      </c>
      <c r="G77" s="194" t="s">
        <v>106</v>
      </c>
      <c r="H77" s="195">
        <f>ROUND(E77*(1-F77),2)</f>
        <v>5.91</v>
      </c>
      <c r="I77" s="195">
        <v>6.35</v>
      </c>
      <c r="J77" s="193">
        <v>0.5</v>
      </c>
      <c r="K77" s="195">
        <f t="shared" si="33"/>
        <v>3.18</v>
      </c>
      <c r="L77" s="196">
        <f>MIN($L$6,K77)</f>
        <v>3.18</v>
      </c>
      <c r="M77" s="123">
        <f t="shared" si="35"/>
        <v>18.79</v>
      </c>
      <c r="N77" s="118"/>
      <c r="O77" s="188">
        <f t="shared" si="37"/>
        <v>9576.51</v>
      </c>
      <c r="P77" s="188">
        <f t="shared" si="37"/>
        <v>12129.32</v>
      </c>
      <c r="Q77" s="188">
        <f t="shared" si="37"/>
        <v>12129.32</v>
      </c>
      <c r="R77" s="188">
        <f t="shared" si="37"/>
        <v>7918.86</v>
      </c>
      <c r="S77" s="188">
        <f t="shared" si="37"/>
        <v>12129.32</v>
      </c>
      <c r="T77" s="188">
        <f t="shared" si="37"/>
        <v>12129.32</v>
      </c>
      <c r="U77" s="188">
        <f t="shared" si="37"/>
        <v>7028.02</v>
      </c>
      <c r="V77" s="188">
        <f t="shared" si="37"/>
        <v>0</v>
      </c>
      <c r="W77" s="188">
        <f t="shared" si="37"/>
        <v>0</v>
      </c>
      <c r="X77" s="273"/>
    </row>
    <row r="78" spans="1:26" s="266" customFormat="1" ht="15.6" customHeight="1" x14ac:dyDescent="0.25">
      <c r="A78" s="297" t="s">
        <v>222</v>
      </c>
      <c r="B78" s="201" t="s">
        <v>311</v>
      </c>
      <c r="C78" s="202" t="s">
        <v>93</v>
      </c>
      <c r="D78" s="203" t="s">
        <v>10</v>
      </c>
      <c r="E78" s="204">
        <v>5</v>
      </c>
      <c r="F78" s="205">
        <v>0.3</v>
      </c>
      <c r="G78" s="206" t="s">
        <v>107</v>
      </c>
      <c r="H78" s="207">
        <f t="shared" si="32"/>
        <v>3.5</v>
      </c>
      <c r="I78" s="207">
        <v>6.35</v>
      </c>
      <c r="J78" s="205">
        <v>0.5</v>
      </c>
      <c r="K78" s="207">
        <f t="shared" si="33"/>
        <v>3.18</v>
      </c>
      <c r="L78" s="208">
        <f t="shared" si="34"/>
        <v>3.18</v>
      </c>
      <c r="M78" s="126">
        <f>ROUND(L78*$H78,2)</f>
        <v>11.13</v>
      </c>
      <c r="N78" s="118"/>
      <c r="O78" s="188">
        <f t="shared" si="37"/>
        <v>5672.52</v>
      </c>
      <c r="P78" s="188">
        <f t="shared" si="37"/>
        <v>7184.64</v>
      </c>
      <c r="Q78" s="188">
        <f t="shared" si="37"/>
        <v>7184.64</v>
      </c>
      <c r="R78" s="188">
        <f t="shared" si="37"/>
        <v>4690.63</v>
      </c>
      <c r="S78" s="188">
        <f t="shared" si="37"/>
        <v>7184.64</v>
      </c>
      <c r="T78" s="188">
        <f t="shared" si="37"/>
        <v>7184.64</v>
      </c>
      <c r="U78" s="188">
        <f t="shared" si="37"/>
        <v>4162.95</v>
      </c>
      <c r="V78" s="188">
        <f t="shared" si="37"/>
        <v>0</v>
      </c>
      <c r="W78" s="188">
        <f t="shared" si="37"/>
        <v>0</v>
      </c>
      <c r="X78" s="273"/>
    </row>
    <row r="79" spans="1:26" s="266" customFormat="1" ht="15.6" customHeight="1" thickBot="1" x14ac:dyDescent="0.3">
      <c r="A79" s="298" t="s">
        <v>222</v>
      </c>
      <c r="B79" s="180" t="s">
        <v>148</v>
      </c>
      <c r="C79" s="213" t="s">
        <v>149</v>
      </c>
      <c r="D79" s="224" t="s">
        <v>10</v>
      </c>
      <c r="E79" s="214">
        <v>1.95</v>
      </c>
      <c r="F79" s="215">
        <v>0.3</v>
      </c>
      <c r="G79" s="216" t="s">
        <v>107</v>
      </c>
      <c r="H79" s="217">
        <f t="shared" si="32"/>
        <v>1.37</v>
      </c>
      <c r="I79" s="217">
        <v>6.35</v>
      </c>
      <c r="J79" s="215">
        <v>0.5</v>
      </c>
      <c r="K79" s="217">
        <f t="shared" si="33"/>
        <v>3.18</v>
      </c>
      <c r="L79" s="187">
        <f t="shared" si="34"/>
        <v>3.18</v>
      </c>
      <c r="M79" s="124">
        <f t="shared" si="35"/>
        <v>4.3600000000000003</v>
      </c>
      <c r="N79" s="118"/>
      <c r="O79" s="209">
        <f t="shared" si="37"/>
        <v>2222.12</v>
      </c>
      <c r="P79" s="209">
        <f t="shared" si="37"/>
        <v>2814.47</v>
      </c>
      <c r="Q79" s="209">
        <f t="shared" si="37"/>
        <v>2814.47</v>
      </c>
      <c r="R79" s="209">
        <f t="shared" si="37"/>
        <v>1837.48</v>
      </c>
      <c r="S79" s="209">
        <f t="shared" si="37"/>
        <v>2814.47</v>
      </c>
      <c r="T79" s="209">
        <f t="shared" si="37"/>
        <v>2814.47</v>
      </c>
      <c r="U79" s="209">
        <f t="shared" si="37"/>
        <v>1630.77</v>
      </c>
      <c r="V79" s="209">
        <f t="shared" si="37"/>
        <v>0</v>
      </c>
      <c r="W79" s="209">
        <f t="shared" si="37"/>
        <v>0</v>
      </c>
      <c r="X79" s="273"/>
    </row>
    <row r="80" spans="1:26" s="266" customFormat="1" ht="15.6" customHeight="1" x14ac:dyDescent="0.25">
      <c r="A80" s="294"/>
      <c r="B80" s="288" t="s">
        <v>94</v>
      </c>
      <c r="C80" s="236"/>
      <c r="D80" s="237"/>
      <c r="E80" s="238"/>
      <c r="F80" s="239"/>
      <c r="G80" s="240"/>
      <c r="H80" s="241"/>
      <c r="I80" s="241"/>
      <c r="J80" s="239"/>
      <c r="K80" s="241"/>
      <c r="L80" s="242"/>
      <c r="M80" s="265"/>
      <c r="N80" s="118"/>
      <c r="O80" s="234"/>
      <c r="P80" s="234"/>
      <c r="Q80" s="234"/>
      <c r="R80" s="234"/>
      <c r="S80" s="234"/>
      <c r="T80" s="234"/>
      <c r="U80" s="234"/>
      <c r="V80" s="234"/>
      <c r="W80" s="234"/>
      <c r="X80" s="273"/>
    </row>
    <row r="81" spans="1:24" s="266" customFormat="1" ht="15.6" customHeight="1" x14ac:dyDescent="0.25">
      <c r="A81" s="297" t="s">
        <v>222</v>
      </c>
      <c r="B81" s="189" t="s">
        <v>150</v>
      </c>
      <c r="C81" s="190" t="s">
        <v>95</v>
      </c>
      <c r="D81" s="191" t="s">
        <v>10</v>
      </c>
      <c r="E81" s="192">
        <v>12.13</v>
      </c>
      <c r="F81" s="193">
        <v>0.4</v>
      </c>
      <c r="G81" s="194" t="s">
        <v>107</v>
      </c>
      <c r="H81" s="195">
        <f>ROUND(E81*(1-F81),2)</f>
        <v>7.28</v>
      </c>
      <c r="I81" s="195">
        <v>3.39</v>
      </c>
      <c r="J81" s="193">
        <v>0.5</v>
      </c>
      <c r="K81" s="195">
        <f>ROUND(I81*J81,2)</f>
        <v>1.7</v>
      </c>
      <c r="L81" s="196">
        <f>MIN($L$6,K81)</f>
        <v>1.7</v>
      </c>
      <c r="M81" s="123">
        <f>ROUND(L81*$H81,2)</f>
        <v>12.38</v>
      </c>
      <c r="N81" s="118"/>
      <c r="O81" s="188">
        <f>ROUND(O$5*$M81,2)</f>
        <v>6309.59</v>
      </c>
      <c r="P81" s="188">
        <f t="shared" ref="P81:W81" si="38">ROUND(P$5*$M81,2)</f>
        <v>7991.54</v>
      </c>
      <c r="Q81" s="188">
        <f t="shared" si="38"/>
        <v>7991.54</v>
      </c>
      <c r="R81" s="188">
        <f t="shared" si="38"/>
        <v>5217.43</v>
      </c>
      <c r="S81" s="188">
        <f t="shared" si="38"/>
        <v>7991.54</v>
      </c>
      <c r="T81" s="188">
        <f t="shared" si="38"/>
        <v>7991.54</v>
      </c>
      <c r="U81" s="188">
        <f t="shared" si="38"/>
        <v>4630.49</v>
      </c>
      <c r="V81" s="188">
        <f t="shared" si="38"/>
        <v>0</v>
      </c>
      <c r="W81" s="188">
        <f t="shared" si="38"/>
        <v>0</v>
      </c>
      <c r="X81" s="273"/>
    </row>
    <row r="82" spans="1:24" s="266" customFormat="1" ht="15.6" customHeight="1" x14ac:dyDescent="0.25">
      <c r="A82" s="297" t="s">
        <v>222</v>
      </c>
      <c r="B82" s="189" t="s">
        <v>151</v>
      </c>
      <c r="C82" s="218" t="s">
        <v>96</v>
      </c>
      <c r="D82" s="219" t="s">
        <v>152</v>
      </c>
      <c r="E82" s="220">
        <v>27.15</v>
      </c>
      <c r="F82" s="221">
        <v>0.35</v>
      </c>
      <c r="G82" s="222" t="s">
        <v>106</v>
      </c>
      <c r="H82" s="223">
        <f>ROUND(E82*(1-F82),2)</f>
        <v>17.649999999999999</v>
      </c>
      <c r="I82" s="223">
        <v>3.39</v>
      </c>
      <c r="J82" s="221">
        <v>0.5</v>
      </c>
      <c r="K82" s="223">
        <f>ROUND(I82*J82,2)</f>
        <v>1.7</v>
      </c>
      <c r="L82" s="197">
        <f>MIN($L$6,K82)</f>
        <v>1.7</v>
      </c>
      <c r="M82" s="120">
        <f>ROUND(L82*$H82,2)</f>
        <v>30.01</v>
      </c>
      <c r="N82" s="118"/>
      <c r="O82" s="188">
        <f t="shared" ref="O82:W83" si="39">ROUND(O$5*$M82,2)</f>
        <v>15294.9</v>
      </c>
      <c r="P82" s="188">
        <f t="shared" si="39"/>
        <v>19372.060000000001</v>
      </c>
      <c r="Q82" s="188">
        <f t="shared" si="39"/>
        <v>19372.060000000001</v>
      </c>
      <c r="R82" s="188">
        <f t="shared" si="39"/>
        <v>12647.41</v>
      </c>
      <c r="S82" s="188">
        <f t="shared" si="39"/>
        <v>19372.060000000001</v>
      </c>
      <c r="T82" s="188">
        <f t="shared" si="39"/>
        <v>19372.060000000001</v>
      </c>
      <c r="U82" s="188">
        <f t="shared" si="39"/>
        <v>11224.64</v>
      </c>
      <c r="V82" s="188">
        <f t="shared" si="39"/>
        <v>0</v>
      </c>
      <c r="W82" s="188">
        <f t="shared" si="39"/>
        <v>0</v>
      </c>
    </row>
    <row r="83" spans="1:24" s="266" customFormat="1" ht="15.6" customHeight="1" thickBot="1" x14ac:dyDescent="0.3">
      <c r="A83" s="296" t="s">
        <v>222</v>
      </c>
      <c r="B83" s="199" t="s">
        <v>153</v>
      </c>
      <c r="C83" s="181" t="s">
        <v>154</v>
      </c>
      <c r="D83" s="182" t="s">
        <v>139</v>
      </c>
      <c r="E83" s="183">
        <v>1.45</v>
      </c>
      <c r="F83" s="184">
        <v>0.3</v>
      </c>
      <c r="G83" s="185" t="s">
        <v>107</v>
      </c>
      <c r="H83" s="186">
        <f>ROUND(E83*(1-F83),2)</f>
        <v>1.02</v>
      </c>
      <c r="I83" s="186">
        <v>3.39</v>
      </c>
      <c r="J83" s="184">
        <v>0.5</v>
      </c>
      <c r="K83" s="186">
        <f>ROUND(I83*J83,2)</f>
        <v>1.7</v>
      </c>
      <c r="L83" s="200">
        <f>MIN($L$6,K83)</f>
        <v>1.7</v>
      </c>
      <c r="M83" s="117">
        <f>ROUND(L83*$H83,2)</f>
        <v>1.73</v>
      </c>
      <c r="N83" s="118"/>
      <c r="O83" s="209">
        <f t="shared" si="39"/>
        <v>881.71</v>
      </c>
      <c r="P83" s="209">
        <f t="shared" si="39"/>
        <v>1116.75</v>
      </c>
      <c r="Q83" s="209">
        <f t="shared" si="39"/>
        <v>1116.75</v>
      </c>
      <c r="R83" s="209">
        <f t="shared" si="39"/>
        <v>729.09</v>
      </c>
      <c r="S83" s="209">
        <f t="shared" si="39"/>
        <v>1116.75</v>
      </c>
      <c r="T83" s="209">
        <f t="shared" si="39"/>
        <v>1116.75</v>
      </c>
      <c r="U83" s="209">
        <f t="shared" si="39"/>
        <v>647.07000000000005</v>
      </c>
      <c r="V83" s="209">
        <f t="shared" si="39"/>
        <v>0</v>
      </c>
      <c r="W83" s="209">
        <f t="shared" si="39"/>
        <v>0</v>
      </c>
    </row>
    <row r="84" spans="1:24" s="266" customFormat="1" ht="15.6" customHeight="1" x14ac:dyDescent="0.25">
      <c r="A84" s="302"/>
      <c r="B84" s="127"/>
      <c r="C84" s="128"/>
      <c r="D84" s="115"/>
      <c r="E84" s="118"/>
      <c r="F84" s="116"/>
      <c r="G84" s="115"/>
      <c r="H84" s="118"/>
      <c r="I84" s="118"/>
      <c r="J84" s="129"/>
      <c r="K84" s="118"/>
      <c r="L84" s="115"/>
      <c r="M84" s="115"/>
      <c r="N84" s="115"/>
      <c r="O84" s="127"/>
      <c r="P84" s="127"/>
      <c r="Q84" s="127"/>
      <c r="R84" s="127"/>
      <c r="S84" s="127"/>
      <c r="T84" s="127"/>
      <c r="U84" s="127"/>
      <c r="V84" s="127"/>
      <c r="W84" s="127"/>
    </row>
    <row r="85" spans="1:24" s="266" customFormat="1" ht="15.6" customHeight="1" x14ac:dyDescent="0.25">
      <c r="A85" s="290" t="s">
        <v>215</v>
      </c>
      <c r="C85" s="128"/>
      <c r="D85" s="115"/>
      <c r="E85" s="118"/>
      <c r="F85" s="116"/>
      <c r="G85" s="115"/>
      <c r="H85" s="118"/>
      <c r="I85" s="118"/>
      <c r="J85" s="129"/>
      <c r="K85" s="118"/>
      <c r="L85" s="115"/>
      <c r="M85" s="115"/>
      <c r="N85" s="115"/>
      <c r="O85" s="127"/>
      <c r="P85" s="127"/>
      <c r="Q85" s="127"/>
      <c r="R85" s="127"/>
      <c r="S85" s="127"/>
      <c r="T85" s="127"/>
      <c r="U85" s="127"/>
      <c r="V85" s="127"/>
      <c r="W85" s="127"/>
    </row>
    <row r="86" spans="1:24" s="266" customFormat="1" ht="15.6" customHeight="1" x14ac:dyDescent="0.25">
      <c r="A86" s="291" t="s">
        <v>281</v>
      </c>
      <c r="C86" s="128"/>
      <c r="D86" s="115"/>
      <c r="E86" s="118"/>
      <c r="F86" s="116"/>
      <c r="G86" s="115"/>
      <c r="H86" s="118"/>
      <c r="I86" s="118"/>
      <c r="J86" s="129"/>
      <c r="K86" s="118"/>
      <c r="L86" s="115"/>
      <c r="M86" s="115"/>
      <c r="N86" s="115"/>
      <c r="O86" s="127"/>
      <c r="P86" s="127"/>
      <c r="Q86" s="127"/>
      <c r="R86" s="127"/>
      <c r="S86" s="127"/>
      <c r="T86" s="127"/>
      <c r="U86" s="127"/>
      <c r="V86" s="127"/>
      <c r="W86" s="127"/>
    </row>
    <row r="87" spans="1:24" s="266" customFormat="1" ht="15.6" customHeight="1" x14ac:dyDescent="0.25">
      <c r="A87" s="292" t="s">
        <v>282</v>
      </c>
      <c r="C87" s="128"/>
      <c r="D87" s="115"/>
      <c r="E87" s="118"/>
      <c r="F87" s="116"/>
      <c r="G87" s="115"/>
      <c r="H87" s="118"/>
      <c r="I87" s="118"/>
      <c r="J87" s="129"/>
      <c r="K87" s="118"/>
      <c r="L87" s="115"/>
      <c r="M87" s="115"/>
      <c r="N87" s="115"/>
      <c r="O87" s="127"/>
      <c r="P87" s="127"/>
      <c r="Q87" s="127"/>
      <c r="R87" s="127"/>
      <c r="S87" s="127"/>
      <c r="T87" s="127"/>
      <c r="U87" s="127"/>
      <c r="V87" s="127"/>
      <c r="W87" s="127"/>
    </row>
    <row r="88" spans="1:24" s="266" customFormat="1" ht="15.6" customHeight="1" x14ac:dyDescent="0.25">
      <c r="A88" s="292" t="s">
        <v>283</v>
      </c>
      <c r="C88" s="128"/>
      <c r="D88" s="115"/>
      <c r="E88" s="118"/>
      <c r="F88" s="129"/>
      <c r="G88" s="115"/>
      <c r="H88" s="118"/>
      <c r="I88" s="118"/>
      <c r="J88" s="129"/>
      <c r="K88" s="118"/>
      <c r="L88" s="115"/>
      <c r="M88" s="115"/>
      <c r="N88" s="115"/>
      <c r="O88" s="127"/>
      <c r="P88" s="127"/>
      <c r="Q88" s="127"/>
      <c r="R88" s="127"/>
      <c r="S88" s="127"/>
      <c r="T88" s="127"/>
      <c r="U88" s="127"/>
      <c r="V88" s="127"/>
      <c r="W88" s="127"/>
    </row>
    <row r="89" spans="1:24" s="266" customFormat="1" x14ac:dyDescent="0.2">
      <c r="A89" s="302"/>
      <c r="F89" s="267"/>
      <c r="H89" s="268"/>
      <c r="I89" s="269"/>
      <c r="J89" s="270"/>
      <c r="K89" s="268"/>
      <c r="L89" s="269"/>
      <c r="M89" s="269"/>
      <c r="N89" s="269"/>
      <c r="O89" s="269"/>
      <c r="P89" s="270"/>
      <c r="Q89" s="269"/>
      <c r="R89" s="268"/>
      <c r="S89" s="268"/>
      <c r="T89" s="268"/>
    </row>
    <row r="90" spans="1:24" s="266" customFormat="1" x14ac:dyDescent="0.2">
      <c r="A90" s="302"/>
      <c r="F90" s="267"/>
      <c r="H90" s="268"/>
      <c r="I90" s="269"/>
      <c r="J90" s="270"/>
      <c r="K90" s="268"/>
      <c r="L90" s="269"/>
      <c r="M90" s="269"/>
      <c r="N90" s="269"/>
      <c r="O90" s="269"/>
      <c r="P90" s="270"/>
      <c r="Q90" s="269"/>
      <c r="R90" s="268"/>
      <c r="S90" s="268"/>
      <c r="T90" s="268"/>
    </row>
    <row r="91" spans="1:24" s="266" customFormat="1" x14ac:dyDescent="0.2">
      <c r="A91" s="302"/>
      <c r="F91" s="267"/>
      <c r="H91" s="268"/>
      <c r="I91" s="269"/>
      <c r="J91" s="270"/>
      <c r="K91" s="268"/>
      <c r="L91" s="269"/>
      <c r="M91" s="269"/>
      <c r="N91" s="269"/>
      <c r="O91" s="269"/>
      <c r="P91" s="270"/>
      <c r="Q91" s="269"/>
      <c r="R91" s="268"/>
      <c r="S91" s="268"/>
      <c r="T91" s="268"/>
    </row>
    <row r="92" spans="1:24" s="266" customFormat="1" x14ac:dyDescent="0.2">
      <c r="A92" s="302"/>
      <c r="F92" s="267"/>
      <c r="H92" s="268"/>
      <c r="I92" s="269"/>
      <c r="J92" s="270"/>
      <c r="K92" s="268"/>
      <c r="L92" s="269"/>
      <c r="M92" s="269"/>
      <c r="N92" s="269"/>
      <c r="O92" s="269"/>
      <c r="P92" s="270"/>
      <c r="Q92" s="269"/>
      <c r="R92" s="268"/>
      <c r="S92" s="268"/>
      <c r="T92" s="268"/>
    </row>
    <row r="93" spans="1:24" s="266" customFormat="1" x14ac:dyDescent="0.2">
      <c r="A93" s="302"/>
      <c r="F93" s="267"/>
      <c r="H93" s="268"/>
      <c r="I93" s="269"/>
      <c r="J93" s="270"/>
      <c r="K93" s="268"/>
      <c r="L93" s="269"/>
      <c r="M93" s="269"/>
      <c r="N93" s="269"/>
      <c r="O93" s="269"/>
      <c r="P93" s="270"/>
      <c r="Q93" s="269"/>
      <c r="R93" s="268"/>
      <c r="S93" s="268"/>
      <c r="T93" s="268"/>
    </row>
    <row r="94" spans="1:24" s="266" customFormat="1" x14ac:dyDescent="0.2">
      <c r="A94" s="302"/>
      <c r="F94" s="267"/>
      <c r="H94" s="268"/>
      <c r="I94" s="269"/>
      <c r="J94" s="270"/>
      <c r="K94" s="268"/>
      <c r="L94" s="269"/>
      <c r="M94" s="269"/>
      <c r="N94" s="269"/>
      <c r="O94" s="269"/>
      <c r="P94" s="270"/>
      <c r="Q94" s="269"/>
      <c r="R94" s="268"/>
      <c r="S94" s="268"/>
      <c r="T94" s="268"/>
    </row>
    <row r="95" spans="1:24" s="266" customFormat="1" x14ac:dyDescent="0.2">
      <c r="A95" s="302"/>
      <c r="F95" s="267"/>
      <c r="H95" s="268"/>
      <c r="I95" s="269"/>
      <c r="J95" s="270"/>
      <c r="K95" s="268"/>
      <c r="L95" s="269"/>
      <c r="M95" s="269"/>
      <c r="N95" s="269"/>
      <c r="O95" s="269"/>
      <c r="P95" s="270"/>
      <c r="Q95" s="269"/>
      <c r="R95" s="268"/>
      <c r="S95" s="268"/>
      <c r="T95" s="268"/>
    </row>
    <row r="96" spans="1:24" s="266" customFormat="1" x14ac:dyDescent="0.2">
      <c r="A96" s="302"/>
      <c r="F96" s="267"/>
      <c r="H96" s="268"/>
      <c r="I96" s="269"/>
      <c r="J96" s="270"/>
      <c r="K96" s="268"/>
      <c r="L96" s="269"/>
      <c r="M96" s="269"/>
      <c r="N96" s="269"/>
      <c r="O96" s="269"/>
      <c r="P96" s="270"/>
      <c r="Q96" s="269"/>
      <c r="R96" s="268"/>
      <c r="S96" s="268"/>
      <c r="T96" s="268"/>
    </row>
    <row r="97" spans="1:20" s="266" customFormat="1" x14ac:dyDescent="0.2">
      <c r="A97" s="302"/>
      <c r="F97" s="267"/>
      <c r="H97" s="268"/>
      <c r="I97" s="269"/>
      <c r="J97" s="270"/>
      <c r="K97" s="268"/>
      <c r="L97" s="269"/>
      <c r="M97" s="269"/>
      <c r="N97" s="269"/>
      <c r="O97" s="269"/>
      <c r="P97" s="270"/>
      <c r="Q97" s="269"/>
      <c r="R97" s="268"/>
      <c r="S97" s="268"/>
      <c r="T97" s="268"/>
    </row>
    <row r="98" spans="1:20" s="266" customFormat="1" x14ac:dyDescent="0.2">
      <c r="A98" s="302"/>
      <c r="F98" s="267"/>
      <c r="H98" s="268"/>
      <c r="I98" s="269"/>
      <c r="J98" s="270"/>
      <c r="K98" s="268"/>
      <c r="L98" s="269"/>
      <c r="M98" s="269"/>
      <c r="N98" s="269"/>
      <c r="O98" s="269"/>
      <c r="P98" s="270"/>
      <c r="Q98" s="269"/>
      <c r="R98" s="268"/>
      <c r="S98" s="268"/>
      <c r="T98" s="268"/>
    </row>
    <row r="99" spans="1:20" s="266" customFormat="1" x14ac:dyDescent="0.2">
      <c r="A99" s="302"/>
      <c r="F99" s="267"/>
      <c r="H99" s="268"/>
      <c r="I99" s="269"/>
      <c r="J99" s="270"/>
      <c r="K99" s="268"/>
      <c r="L99" s="269"/>
      <c r="M99" s="269"/>
      <c r="N99" s="269"/>
      <c r="O99" s="269"/>
      <c r="P99" s="270"/>
      <c r="Q99" s="269"/>
      <c r="R99" s="268"/>
      <c r="S99" s="268"/>
      <c r="T99" s="268"/>
    </row>
    <row r="100" spans="1:20" s="266" customFormat="1" x14ac:dyDescent="0.2">
      <c r="A100" s="302"/>
      <c r="F100" s="267"/>
      <c r="H100" s="268"/>
      <c r="I100" s="269"/>
      <c r="J100" s="270"/>
      <c r="K100" s="268"/>
      <c r="L100" s="269"/>
      <c r="M100" s="269"/>
      <c r="N100" s="269"/>
      <c r="O100" s="269"/>
      <c r="P100" s="270"/>
      <c r="Q100" s="269"/>
      <c r="R100" s="268"/>
      <c r="S100" s="268"/>
      <c r="T100" s="268"/>
    </row>
    <row r="101" spans="1:20" s="266" customFormat="1" x14ac:dyDescent="0.2">
      <c r="A101" s="302"/>
      <c r="F101" s="267"/>
      <c r="H101" s="268"/>
      <c r="I101" s="269"/>
      <c r="J101" s="270"/>
      <c r="K101" s="268"/>
      <c r="L101" s="269"/>
      <c r="M101" s="269"/>
      <c r="N101" s="269"/>
      <c r="O101" s="269"/>
      <c r="P101" s="270"/>
      <c r="Q101" s="269"/>
      <c r="R101" s="268"/>
      <c r="S101" s="268"/>
      <c r="T101" s="268"/>
    </row>
    <row r="102" spans="1:20" s="266" customFormat="1" x14ac:dyDescent="0.2">
      <c r="A102" s="302"/>
      <c r="F102" s="267"/>
      <c r="H102" s="268"/>
      <c r="I102" s="269"/>
      <c r="J102" s="270"/>
      <c r="K102" s="268"/>
      <c r="L102" s="269"/>
      <c r="M102" s="269"/>
      <c r="N102" s="269"/>
      <c r="O102" s="269"/>
      <c r="P102" s="270"/>
      <c r="Q102" s="269"/>
      <c r="R102" s="268"/>
      <c r="S102" s="268"/>
      <c r="T102" s="268"/>
    </row>
    <row r="103" spans="1:20" s="266" customFormat="1" x14ac:dyDescent="0.2">
      <c r="A103" s="302"/>
      <c r="F103" s="267"/>
      <c r="H103" s="268"/>
      <c r="I103" s="269"/>
      <c r="J103" s="270"/>
      <c r="K103" s="268"/>
      <c r="L103" s="269"/>
      <c r="M103" s="269"/>
      <c r="N103" s="269"/>
      <c r="O103" s="269"/>
      <c r="P103" s="270"/>
      <c r="Q103" s="269"/>
      <c r="R103" s="268"/>
      <c r="S103" s="268"/>
      <c r="T103" s="268"/>
    </row>
  </sheetData>
  <sheetProtection selectLockedCells="1" selectUnlockedCells="1"/>
  <mergeCells count="7">
    <mergeCell ref="O1:W1"/>
    <mergeCell ref="A1:J5"/>
    <mergeCell ref="A6:K6"/>
    <mergeCell ref="K3:N3"/>
    <mergeCell ref="K4:N4"/>
    <mergeCell ref="K5:N5"/>
    <mergeCell ref="K1:N2"/>
  </mergeCells>
  <printOptions horizontalCentered="1"/>
  <pageMargins left="0.25" right="0.25" top="0.75" bottom="0.75" header="0.3" footer="0.3"/>
  <pageSetup paperSize="17" scale="35" orientation="portrait" r:id="rId1"/>
  <headerFooter alignWithMargins="0">
    <oddHeader>&amp;C&amp;14Land Use / Vehicle-Mile Equivalency Table (LUVMET)</oddHeader>
    <oddFooter>&amp;LCity of Round Rock Roadway Impact Fees&amp;CDRAFT 07-11-2018&amp;RBased on ITE 10th Edition</oddFooter>
  </headerFooter>
  <rowBreaks count="1" manualBreakCount="1">
    <brk id="51" max="22"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1A324C191A504F9E29BBBD925AE5F3" ma:contentTypeVersion="15" ma:contentTypeDescription="Create a new document." ma:contentTypeScope="" ma:versionID="94727abb15d5d2ed500085e17a73f24a">
  <xsd:schema xmlns:xsd="http://www.w3.org/2001/XMLSchema" xmlns:xs="http://www.w3.org/2001/XMLSchema" xmlns:p="http://schemas.microsoft.com/office/2006/metadata/properties" xmlns:ns2="c18e8617-fc0f-4dda-a87a-c0ec120ddf92" xmlns:ns3="0a5ebc34-1590-444d-a9eb-33e01b2f8c6b" xmlns:ns4="375eaa64-4f26-4359-bde1-04238e2ce130" targetNamespace="http://schemas.microsoft.com/office/2006/metadata/properties" ma:root="true" ma:fieldsID="4e1b87f98ea350c09f08aa62e0972f25" ns2:_="" ns3:_="" ns4:_="">
    <xsd:import namespace="c18e8617-fc0f-4dda-a87a-c0ec120ddf92"/>
    <xsd:import namespace="0a5ebc34-1590-444d-a9eb-33e01b2f8c6b"/>
    <xsd:import namespace="375eaa64-4f26-4359-bde1-04238e2ce130"/>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4:SharedWithUsers" minOccurs="0"/>
                <xsd:element ref="ns4:SharedWithDetail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18e8617-fc0f-4dda-a87a-c0ec120ddf9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a5ebc34-1590-444d-a9eb-33e01b2f8c6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75eaa64-4f26-4359-bde1-04238e2ce130"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5.xml><?xml version="1.0" encoding="utf-8"?>
<?mso-contentType ?>
<SharedContentType xmlns="Microsoft.SharePoint.Taxonomy.ContentTypeSync" SourceId="781a52b0-d0f4-44f0-98bb-0d102f5fd161" ContentTypeId="0x0101" PreviousValue="false"/>
</file>

<file path=customXml/itemProps1.xml><?xml version="1.0" encoding="utf-8"?>
<ds:datastoreItem xmlns:ds="http://schemas.openxmlformats.org/officeDocument/2006/customXml" ds:itemID="{08BFC3C4-65C1-43C0-B5BA-5DFA6DC6D0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18e8617-fc0f-4dda-a87a-c0ec120ddf92"/>
    <ds:schemaRef ds:uri="0a5ebc34-1590-444d-a9eb-33e01b2f8c6b"/>
    <ds:schemaRef ds:uri="375eaa64-4f26-4359-bde1-04238e2ce1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2B5770B-81C7-4641-AF8B-23933A194FFF}">
  <ds:schemaRefs>
    <ds:schemaRef ds:uri="http://schemas.microsoft.com/sharepoint/events"/>
  </ds:schemaRefs>
</ds:datastoreItem>
</file>

<file path=customXml/itemProps3.xml><?xml version="1.0" encoding="utf-8"?>
<ds:datastoreItem xmlns:ds="http://schemas.openxmlformats.org/officeDocument/2006/customXml" ds:itemID="{95936058-2BFC-4A89-84E2-3B1D0D155F06}">
  <ds:schemaRefs>
    <ds:schemaRef ds:uri="http://schemas.microsoft.com/sharepoint/v3/contenttype/forms"/>
  </ds:schemaRefs>
</ds:datastoreItem>
</file>

<file path=customXml/itemProps4.xml><?xml version="1.0" encoding="utf-8"?>
<ds:datastoreItem xmlns:ds="http://schemas.openxmlformats.org/officeDocument/2006/customXml" ds:itemID="{8EF7C6F9-A2F6-4C95-A64D-85E81D28B376}">
  <ds:schemaRefs>
    <ds:schemaRef ds:uri="http://schemas.openxmlformats.org/package/2006/metadata/core-properties"/>
    <ds:schemaRef ds:uri="http://purl.org/dc/terms/"/>
    <ds:schemaRef ds:uri="http://schemas.microsoft.com/office/2006/documentManagement/types"/>
    <ds:schemaRef ds:uri="c18e8617-fc0f-4dda-a87a-c0ec120ddf92"/>
    <ds:schemaRef ds:uri="375eaa64-4f26-4359-bde1-04238e2ce130"/>
    <ds:schemaRef ds:uri="http://www.w3.org/XML/1998/namespace"/>
    <ds:schemaRef ds:uri="http://purl.org/dc/elements/1.1/"/>
    <ds:schemaRef ds:uri="http://schemas.microsoft.com/office/infopath/2007/PartnerControls"/>
    <ds:schemaRef ds:uri="0a5ebc34-1590-444d-a9eb-33e01b2f8c6b"/>
    <ds:schemaRef ds:uri="http://schemas.microsoft.com/office/2006/metadata/properties"/>
    <ds:schemaRef ds:uri="http://purl.org/dc/dcmitype/"/>
  </ds:schemaRefs>
</ds:datastoreItem>
</file>

<file path=customXml/itemProps5.xml><?xml version="1.0" encoding="utf-8"?>
<ds:datastoreItem xmlns:ds="http://schemas.openxmlformats.org/officeDocument/2006/customXml" ds:itemID="{DBDE2EBC-B2AE-473E-8A10-A339666400ED}">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11</vt:i4>
      </vt:variant>
    </vt:vector>
  </HeadingPairs>
  <TitlesOfParts>
    <vt:vector size="17" baseType="lpstr">
      <vt:lpstr>TIF_Worksheet</vt:lpstr>
      <vt:lpstr>Service Areas</vt:lpstr>
      <vt:lpstr>Land_Use_Descriptions</vt:lpstr>
      <vt:lpstr>Max_Rate</vt:lpstr>
      <vt:lpstr>Collection_Rate_B1</vt:lpstr>
      <vt:lpstr>Collection_Rate_B2</vt:lpstr>
      <vt:lpstr>Max_Rate!LandUse</vt:lpstr>
      <vt:lpstr>LandUse</vt:lpstr>
      <vt:lpstr>Permit</vt:lpstr>
      <vt:lpstr>Plat</vt:lpstr>
      <vt:lpstr>Collection_Rate_B1!Print_Area</vt:lpstr>
      <vt:lpstr>Collection_Rate_B2!Print_Area</vt:lpstr>
      <vt:lpstr>Land_Use_Descriptions!Print_Area</vt:lpstr>
      <vt:lpstr>Max_Rate!Print_Area</vt:lpstr>
      <vt:lpstr>TIF_Worksheet!Print_Area</vt:lpstr>
      <vt:lpstr>Collection_Rate_B1!Print_Titles</vt:lpstr>
      <vt:lpstr>Collection_Rate_B2!Print_Titles</vt:lpstr>
    </vt:vector>
  </TitlesOfParts>
  <Company>Kimley-Horn and Associates,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kha user</dc:creator>
  <cp:lastModifiedBy>Gutekunst, Jake</cp:lastModifiedBy>
  <cp:lastPrinted>2021-05-05T16:15:53Z</cp:lastPrinted>
  <dcterms:created xsi:type="dcterms:W3CDTF">2005-07-15T17:58:19Z</dcterms:created>
  <dcterms:modified xsi:type="dcterms:W3CDTF">2021-05-05T22:32:46Z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0x0101008C1A324C191A504F9E29BBBD925AE5F3</vt:lpwstr>
  </property>
</Properties>
</file>